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codeName="ЦяКнига" defaultThemeVersion="166925"/>
  <mc:AlternateContent xmlns:mc="http://schemas.openxmlformats.org/markup-compatibility/2006">
    <mc:Choice Requires="x15">
      <x15ac:absPath xmlns:x15ac="http://schemas.microsoft.com/office/spreadsheetml/2010/11/ac" url="C:\Users\FS LPS\Desktop\FS_TTS\"/>
    </mc:Choice>
  </mc:AlternateContent>
  <xr:revisionPtr revIDLastSave="0" documentId="13_ncr:1_{829D8645-5861-4529-B570-3D8C0B21920E}" xr6:coauthVersionLast="47" xr6:coauthVersionMax="47" xr10:uidLastSave="{00000000-0000-0000-0000-000000000000}"/>
  <bookViews>
    <workbookView xWindow="-108" yWindow="348" windowWidth="23256" windowHeight="12720" tabRatio="987" xr2:uid="{00000000-000D-0000-FFFF-FFFF00000000}"/>
  </bookViews>
  <sheets>
    <sheet name="start" sheetId="26" r:id="rId1"/>
    <sheet name="LPL-I" sheetId="21" r:id="rId2"/>
    <sheet name="LPL-II" sheetId="18" r:id="rId3"/>
    <sheet name="LPL-III" sheetId="12" r:id="rId4"/>
    <sheet name="LPL-IV" sheetId="17" r:id="rId5"/>
    <sheet name="ухил-І" sheetId="6" r:id="rId6"/>
    <sheet name="ухил-ІІ" sheetId="14" r:id="rId7"/>
    <sheet name="ухил-ІІІ" sheetId="15" r:id="rId8"/>
    <sheet name="ухил-ІV" sheetId="16" r:id="rId9"/>
    <sheet name="роздільна відстань" sheetId="24" r:id="rId10"/>
    <sheet name="перерахунок" sheetId="25" r:id="rId11"/>
    <sheet name="E.S.E." sheetId="27" r:id="rId12"/>
  </sheets>
  <calcPr calcId="191029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8" i="27" l="1"/>
  <c r="O6" i="27"/>
  <c r="O9" i="27" s="1"/>
  <c r="L6" i="27" s="1"/>
  <c r="M26" i="24"/>
  <c r="M25" i="24"/>
  <c r="M24" i="24"/>
  <c r="M23" i="24"/>
  <c r="M22" i="24"/>
  <c r="M21" i="24"/>
  <c r="M20" i="24"/>
  <c r="M19" i="24"/>
  <c r="M18" i="24"/>
  <c r="M17" i="24"/>
  <c r="M16" i="24"/>
  <c r="M15" i="24"/>
  <c r="M14" i="24"/>
  <c r="M13" i="24"/>
  <c r="H32" i="25"/>
  <c r="H28" i="25"/>
  <c r="H24" i="25"/>
  <c r="H23" i="25"/>
  <c r="H19" i="25"/>
  <c r="H18" i="25" l="1"/>
  <c r="H14" i="25"/>
  <c r="H13" i="25"/>
  <c r="H12" i="25"/>
  <c r="H8" i="25"/>
  <c r="H7" i="25"/>
  <c r="H6" i="25"/>
  <c r="G13" i="24" l="1"/>
  <c r="G8" i="24"/>
  <c r="L9" i="24"/>
  <c r="L10" i="24" l="1"/>
  <c r="M10" i="24" s="1"/>
  <c r="M9" i="24"/>
  <c r="L11" i="24" l="1"/>
  <c r="M11" i="24" s="1"/>
  <c r="L12" i="24" l="1"/>
  <c r="M12" i="24" s="1"/>
  <c r="H10" i="18"/>
  <c r="H30" i="21"/>
  <c r="G30" i="21"/>
  <c r="H29" i="21"/>
  <c r="G29" i="21"/>
  <c r="H28" i="21"/>
  <c r="G28" i="21"/>
  <c r="H27" i="21"/>
  <c r="G27" i="21"/>
  <c r="H26" i="21"/>
  <c r="G26" i="21"/>
  <c r="H25" i="21"/>
  <c r="G25" i="21"/>
  <c r="H24" i="21"/>
  <c r="G24" i="21"/>
  <c r="H23" i="21"/>
  <c r="G23" i="21"/>
  <c r="H22" i="21"/>
  <c r="G22" i="21"/>
  <c r="H21" i="21"/>
  <c r="G21" i="21"/>
  <c r="H20" i="21"/>
  <c r="G20" i="21"/>
  <c r="H19" i="21"/>
  <c r="G19" i="21"/>
  <c r="H18" i="21"/>
  <c r="G18" i="21"/>
  <c r="N17" i="21"/>
  <c r="H17" i="21"/>
  <c r="G17" i="21"/>
  <c r="H16" i="21"/>
  <c r="G16" i="21"/>
  <c r="H15" i="21"/>
  <c r="G15" i="21"/>
  <c r="H14" i="21"/>
  <c r="G14" i="21"/>
  <c r="H13" i="21"/>
  <c r="G13" i="21"/>
  <c r="H12" i="21"/>
  <c r="G12" i="21"/>
  <c r="H11" i="21"/>
  <c r="G11" i="21"/>
  <c r="H10" i="21"/>
  <c r="G10" i="21"/>
  <c r="H9" i="21"/>
  <c r="G9" i="21"/>
  <c r="K3" i="21"/>
  <c r="H40" i="18"/>
  <c r="G40" i="18"/>
  <c r="H39" i="18"/>
  <c r="G39" i="18"/>
  <c r="H38" i="18"/>
  <c r="G38" i="18"/>
  <c r="H37" i="18"/>
  <c r="G37" i="18"/>
  <c r="H36" i="18"/>
  <c r="G36" i="18"/>
  <c r="H35" i="18"/>
  <c r="G35" i="18"/>
  <c r="H34" i="18"/>
  <c r="G34" i="18"/>
  <c r="H33" i="18"/>
  <c r="G33" i="18"/>
  <c r="H32" i="18"/>
  <c r="G32" i="18"/>
  <c r="H31" i="18"/>
  <c r="G31" i="18"/>
  <c r="H30" i="18"/>
  <c r="G30" i="18"/>
  <c r="H29" i="18"/>
  <c r="G29" i="18"/>
  <c r="H28" i="18"/>
  <c r="G28" i="18"/>
  <c r="H27" i="18"/>
  <c r="G27" i="18"/>
  <c r="H26" i="18"/>
  <c r="G26" i="18"/>
  <c r="H25" i="18"/>
  <c r="G25" i="18"/>
  <c r="H24" i="18"/>
  <c r="G24" i="18"/>
  <c r="H23" i="18"/>
  <c r="G23" i="18"/>
  <c r="H22" i="18"/>
  <c r="G22" i="18"/>
  <c r="H21" i="18"/>
  <c r="G21" i="18"/>
  <c r="H20" i="18"/>
  <c r="G20" i="18"/>
  <c r="H19" i="18"/>
  <c r="G19" i="18"/>
  <c r="H18" i="18"/>
  <c r="G18" i="18"/>
  <c r="N17" i="18"/>
  <c r="H17" i="18"/>
  <c r="G17" i="18"/>
  <c r="H16" i="18"/>
  <c r="G16" i="18"/>
  <c r="H15" i="18"/>
  <c r="G15" i="18"/>
  <c r="H14" i="18"/>
  <c r="G14" i="18"/>
  <c r="H13" i="18"/>
  <c r="G13" i="18"/>
  <c r="H12" i="18"/>
  <c r="G12" i="18"/>
  <c r="H11" i="18"/>
  <c r="G11" i="18"/>
  <c r="G10" i="18"/>
  <c r="H9" i="18"/>
  <c r="G9" i="18"/>
  <c r="K3" i="18"/>
  <c r="H40" i="17"/>
  <c r="G40" i="17"/>
  <c r="H39" i="17"/>
  <c r="G39" i="17"/>
  <c r="H38" i="17"/>
  <c r="G38" i="17"/>
  <c r="H37" i="17"/>
  <c r="G37" i="17"/>
  <c r="H36" i="17"/>
  <c r="G36" i="17"/>
  <c r="H35" i="17"/>
  <c r="G35" i="17"/>
  <c r="H34" i="17"/>
  <c r="G34" i="17"/>
  <c r="H33" i="17"/>
  <c r="G33" i="17"/>
  <c r="H32" i="17"/>
  <c r="G32" i="17"/>
  <c r="H31" i="17"/>
  <c r="G31" i="17"/>
  <c r="H30" i="17"/>
  <c r="G30" i="17"/>
  <c r="H29" i="17"/>
  <c r="G29" i="17"/>
  <c r="H28" i="17"/>
  <c r="G28" i="17"/>
  <c r="H27" i="17"/>
  <c r="G27" i="17"/>
  <c r="H26" i="17"/>
  <c r="G26" i="17"/>
  <c r="H25" i="17"/>
  <c r="G25" i="17"/>
  <c r="H24" i="17"/>
  <c r="G24" i="17"/>
  <c r="H23" i="17"/>
  <c r="G23" i="17"/>
  <c r="H22" i="17"/>
  <c r="G22" i="17"/>
  <c r="H21" i="17"/>
  <c r="G21" i="17"/>
  <c r="H20" i="17"/>
  <c r="G20" i="17"/>
  <c r="H19" i="17"/>
  <c r="G19" i="17"/>
  <c r="H18" i="17"/>
  <c r="G18" i="17"/>
  <c r="N17" i="17"/>
  <c r="H17" i="17"/>
  <c r="G17" i="17"/>
  <c r="H16" i="17"/>
  <c r="G16" i="17"/>
  <c r="H15" i="17"/>
  <c r="G15" i="17"/>
  <c r="H14" i="17"/>
  <c r="G14" i="17"/>
  <c r="H13" i="17"/>
  <c r="G13" i="17"/>
  <c r="H12" i="17"/>
  <c r="G12" i="17"/>
  <c r="H11" i="17"/>
  <c r="G11" i="17"/>
  <c r="H10" i="17"/>
  <c r="G10" i="17"/>
  <c r="H9" i="17"/>
  <c r="G9" i="17"/>
  <c r="K3" i="17"/>
  <c r="N17" i="12"/>
  <c r="K3" i="12"/>
  <c r="H40" i="12"/>
  <c r="G40" i="12"/>
  <c r="H39" i="12"/>
  <c r="G39" i="12"/>
  <c r="H38" i="12"/>
  <c r="G38" i="12"/>
  <c r="H37" i="12"/>
  <c r="G37" i="12"/>
  <c r="H36" i="12"/>
  <c r="G36" i="12"/>
  <c r="H35" i="12"/>
  <c r="G35" i="12"/>
  <c r="H34" i="12"/>
  <c r="G34" i="12"/>
  <c r="H33" i="12"/>
  <c r="G33" i="12"/>
  <c r="H32" i="12"/>
  <c r="G32" i="12"/>
  <c r="H31" i="12"/>
  <c r="G31" i="12"/>
  <c r="H10" i="12"/>
  <c r="H11" i="12"/>
  <c r="H12" i="12"/>
  <c r="H13" i="12"/>
  <c r="H14" i="12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9" i="12"/>
  <c r="L13" i="24" l="1"/>
  <c r="L14" i="24" s="1"/>
  <c r="J22" i="16"/>
  <c r="I22" i="16"/>
  <c r="F22" i="16"/>
  <c r="J21" i="16"/>
  <c r="I21" i="16"/>
  <c r="G21" i="16" s="1"/>
  <c r="F21" i="16"/>
  <c r="J20" i="16"/>
  <c r="I20" i="16"/>
  <c r="F20" i="16"/>
  <c r="J19" i="16"/>
  <c r="I19" i="16"/>
  <c r="F19" i="16"/>
  <c r="J18" i="16"/>
  <c r="I18" i="16"/>
  <c r="G18" i="16" s="1"/>
  <c r="F18" i="16"/>
  <c r="J17" i="16"/>
  <c r="I17" i="16"/>
  <c r="F17" i="16"/>
  <c r="J16" i="16"/>
  <c r="I16" i="16"/>
  <c r="F16" i="16"/>
  <c r="J15" i="16"/>
  <c r="I15" i="16"/>
  <c r="F15" i="16"/>
  <c r="J14" i="16"/>
  <c r="I14" i="16"/>
  <c r="F14" i="16"/>
  <c r="J13" i="16"/>
  <c r="I13" i="16"/>
  <c r="H13" i="16" s="1"/>
  <c r="F13" i="16"/>
  <c r="J12" i="16"/>
  <c r="I12" i="16"/>
  <c r="F12" i="16"/>
  <c r="J11" i="16"/>
  <c r="I11" i="16"/>
  <c r="H11" i="16" s="1"/>
  <c r="F11" i="16"/>
  <c r="J22" i="15"/>
  <c r="I22" i="15"/>
  <c r="F22" i="15"/>
  <c r="J21" i="15"/>
  <c r="I21" i="15"/>
  <c r="F21" i="15"/>
  <c r="J20" i="15"/>
  <c r="I20" i="15"/>
  <c r="F20" i="15"/>
  <c r="J19" i="15"/>
  <c r="I19" i="15"/>
  <c r="F19" i="15"/>
  <c r="J18" i="15"/>
  <c r="I18" i="15"/>
  <c r="F18" i="15"/>
  <c r="J17" i="15"/>
  <c r="I17" i="15"/>
  <c r="F17" i="15"/>
  <c r="J16" i="15"/>
  <c r="I16" i="15"/>
  <c r="H16" i="15" s="1"/>
  <c r="F16" i="15"/>
  <c r="J15" i="15"/>
  <c r="I15" i="15"/>
  <c r="F15" i="15"/>
  <c r="J14" i="15"/>
  <c r="I14" i="15"/>
  <c r="F14" i="15"/>
  <c r="J13" i="15"/>
  <c r="I13" i="15"/>
  <c r="F13" i="15"/>
  <c r="J12" i="15"/>
  <c r="I12" i="15"/>
  <c r="F12" i="15"/>
  <c r="J11" i="15"/>
  <c r="I11" i="15"/>
  <c r="F11" i="15"/>
  <c r="J22" i="14"/>
  <c r="I22" i="14"/>
  <c r="F22" i="14"/>
  <c r="J21" i="14"/>
  <c r="I21" i="14"/>
  <c r="G21" i="14" s="1"/>
  <c r="F21" i="14"/>
  <c r="J20" i="14"/>
  <c r="I20" i="14"/>
  <c r="H20" i="14" s="1"/>
  <c r="F20" i="14"/>
  <c r="J19" i="14"/>
  <c r="I19" i="14"/>
  <c r="F19" i="14"/>
  <c r="J18" i="14"/>
  <c r="I18" i="14"/>
  <c r="F18" i="14"/>
  <c r="J17" i="14"/>
  <c r="I17" i="14"/>
  <c r="H17" i="14" s="1"/>
  <c r="F17" i="14"/>
  <c r="J16" i="14"/>
  <c r="I16" i="14"/>
  <c r="F16" i="14"/>
  <c r="J15" i="14"/>
  <c r="I15" i="14"/>
  <c r="F15" i="14"/>
  <c r="J14" i="14"/>
  <c r="I14" i="14"/>
  <c r="G14" i="14" s="1"/>
  <c r="F14" i="14"/>
  <c r="J13" i="14"/>
  <c r="I13" i="14"/>
  <c r="F13" i="14"/>
  <c r="J12" i="14"/>
  <c r="I12" i="14"/>
  <c r="G12" i="14" s="1"/>
  <c r="F12" i="14"/>
  <c r="J11" i="14"/>
  <c r="I11" i="14"/>
  <c r="F11" i="14"/>
  <c r="G30" i="12"/>
  <c r="G29" i="12"/>
  <c r="G28" i="12"/>
  <c r="G27" i="12"/>
  <c r="G26" i="12"/>
  <c r="G25" i="12"/>
  <c r="G24" i="12"/>
  <c r="G23" i="12"/>
  <c r="G22" i="12"/>
  <c r="G21" i="12"/>
  <c r="G20" i="12"/>
  <c r="G19" i="12"/>
  <c r="G18" i="12"/>
  <c r="G17" i="12"/>
  <c r="G16" i="12"/>
  <c r="G15" i="12"/>
  <c r="G14" i="12"/>
  <c r="G13" i="12"/>
  <c r="G12" i="12"/>
  <c r="G11" i="12"/>
  <c r="G10" i="12"/>
  <c r="G9" i="12"/>
  <c r="J11" i="6"/>
  <c r="F11" i="6"/>
  <c r="J13" i="6"/>
  <c r="J14" i="6"/>
  <c r="J15" i="6"/>
  <c r="J16" i="6"/>
  <c r="G16" i="6" s="1"/>
  <c r="J17" i="6"/>
  <c r="J18" i="6"/>
  <c r="J19" i="6"/>
  <c r="G19" i="6" s="1"/>
  <c r="J20" i="6"/>
  <c r="J21" i="6"/>
  <c r="J22" i="6"/>
  <c r="J12" i="6"/>
  <c r="F12" i="6"/>
  <c r="F22" i="6"/>
  <c r="F21" i="6"/>
  <c r="F20" i="6"/>
  <c r="I19" i="6"/>
  <c r="F18" i="6"/>
  <c r="I17" i="6"/>
  <c r="F16" i="6"/>
  <c r="F15" i="6"/>
  <c r="F14" i="6"/>
  <c r="I13" i="6"/>
  <c r="I11" i="6"/>
  <c r="H11" i="6" s="1"/>
  <c r="I20" i="6"/>
  <c r="H20" i="6" s="1"/>
  <c r="G13" i="6"/>
  <c r="I15" i="6"/>
  <c r="G15" i="6" s="1"/>
  <c r="I18" i="6"/>
  <c r="I12" i="6"/>
  <c r="G12" i="6" s="1"/>
  <c r="I14" i="6"/>
  <c r="I16" i="6"/>
  <c r="I21" i="6"/>
  <c r="G21" i="6" s="1"/>
  <c r="F13" i="6"/>
  <c r="F17" i="6"/>
  <c r="F19" i="6"/>
  <c r="I22" i="6"/>
  <c r="L15" i="24" l="1"/>
  <c r="G21" i="15"/>
  <c r="G22" i="15"/>
  <c r="H16" i="6"/>
  <c r="G11" i="6"/>
  <c r="G18" i="6"/>
  <c r="G17" i="6"/>
  <c r="H19" i="6"/>
  <c r="H12" i="6"/>
  <c r="H14" i="14"/>
  <c r="H16" i="14"/>
  <c r="G19" i="15"/>
  <c r="H15" i="15"/>
  <c r="G17" i="15"/>
  <c r="G12" i="15"/>
  <c r="G20" i="15"/>
  <c r="G13" i="16"/>
  <c r="G12" i="16"/>
  <c r="H20" i="16"/>
  <c r="G17" i="16"/>
  <c r="H15" i="16"/>
  <c r="H14" i="16"/>
  <c r="H22" i="16"/>
  <c r="H17" i="16"/>
  <c r="G15" i="16"/>
  <c r="H21" i="16"/>
  <c r="G19" i="16"/>
  <c r="G15" i="15"/>
  <c r="G13" i="15"/>
  <c r="H21" i="15"/>
  <c r="G20" i="14"/>
  <c r="G13" i="14"/>
  <c r="G15" i="14"/>
  <c r="G18" i="14"/>
  <c r="H11" i="14"/>
  <c r="H12" i="16"/>
  <c r="H19" i="16"/>
  <c r="H18" i="16"/>
  <c r="G16" i="16"/>
  <c r="G22" i="16"/>
  <c r="H12" i="15"/>
  <c r="G11" i="15"/>
  <c r="H19" i="15"/>
  <c r="H20" i="15"/>
  <c r="H17" i="15"/>
  <c r="H14" i="15"/>
  <c r="H22" i="15"/>
  <c r="H13" i="15"/>
  <c r="H18" i="15"/>
  <c r="H13" i="14"/>
  <c r="G16" i="14"/>
  <c r="H18" i="14"/>
  <c r="G11" i="14"/>
  <c r="H12" i="14"/>
  <c r="G17" i="14"/>
  <c r="H19" i="14"/>
  <c r="H15" i="14"/>
  <c r="H22" i="14"/>
  <c r="H13" i="6"/>
  <c r="H15" i="6"/>
  <c r="H17" i="6"/>
  <c r="H21" i="6"/>
  <c r="G22" i="6"/>
  <c r="G14" i="6"/>
  <c r="H18" i="6"/>
  <c r="H14" i="6"/>
  <c r="H22" i="6"/>
  <c r="G14" i="16"/>
  <c r="H11" i="15"/>
  <c r="G20" i="6"/>
  <c r="H16" i="16"/>
  <c r="G16" i="15"/>
  <c r="G11" i="16"/>
  <c r="G22" i="14"/>
  <c r="G19" i="14"/>
  <c r="G20" i="16"/>
  <c r="G14" i="15"/>
  <c r="G18" i="15"/>
  <c r="H21" i="14"/>
  <c r="L16" i="24" l="1"/>
  <c r="L17" i="24" s="1"/>
  <c r="L18" i="24" s="1"/>
  <c r="L19" i="24" s="1"/>
  <c r="L20" i="24" s="1"/>
  <c r="L21" i="24" s="1"/>
  <c r="L22" i="24" s="1"/>
  <c r="L23" i="24" s="1"/>
  <c r="L24" i="24" s="1"/>
  <c r="L25" i="24" s="1"/>
  <c r="L26" i="24" s="1"/>
  <c r="G23" i="24"/>
</calcChain>
</file>

<file path=xl/sharedStrings.xml><?xml version="1.0" encoding="utf-8"?>
<sst xmlns="http://schemas.openxmlformats.org/spreadsheetml/2006/main" count="1077" uniqueCount="195">
  <si>
    <t/>
  </si>
  <si>
    <t>Будь-які проекти,  розрахунки і правила для встановлення систем блискавкозахисту повинні відповідати діючим стандартам.</t>
  </si>
  <si>
    <t>M-20/18 - для влаштування на фундамент</t>
  </si>
  <si>
    <t>M-20/20 - для влаштування на фундамент</t>
  </si>
  <si>
    <t>M-20/19 - для влаштування на фундамент</t>
  </si>
  <si>
    <t>Артикул блискавкоприймача 
з каталогу FS</t>
  </si>
  <si>
    <t>R1 [m]</t>
  </si>
  <si>
    <t>r1' [m]</t>
  </si>
  <si>
    <t>r1'' [m]</t>
  </si>
  <si>
    <t>R2 [m]</t>
  </si>
  <si>
    <t>M-04/15 + M-091
M-06/15 + M-091</t>
  </si>
  <si>
    <t>M-04/20 + M-091
M-06/20 + M-091</t>
  </si>
  <si>
    <t>M-04/25 + M-091
M-06/25 + M-091</t>
  </si>
  <si>
    <t>M-04/30 + M-091
M-06/30 + M-091</t>
  </si>
  <si>
    <t>M-04/35 + M-091</t>
  </si>
  <si>
    <t>M-04/40 + M-091</t>
  </si>
  <si>
    <t>M-06/03</t>
  </si>
  <si>
    <t>M-06/04</t>
  </si>
  <si>
    <t>M-05/50 + M-093</t>
  </si>
  <si>
    <t>M-05/60 + M-093</t>
  </si>
  <si>
    <t>M-05/70 + M-093</t>
  </si>
  <si>
    <t>M-05/80 + M-093</t>
  </si>
  <si>
    <t>Для влаштування блискавкоприймачів М-04 та М-06 використовувати з'єднувачі регулювальні М-091</t>
  </si>
  <si>
    <t>Для влаштування блискавкоприймачів М-05 використовувати з'єднувачі регулювальні М-093</t>
  </si>
  <si>
    <t>Влаштування блискавкоприймачів на:</t>
  </si>
  <si>
    <t>похилій площині</t>
  </si>
  <si>
    <t>горизонтальній площині</t>
  </si>
  <si>
    <t>Оберіть рівень блискавкозахисту LPL:</t>
  </si>
  <si>
    <t>LPL-І</t>
  </si>
  <si>
    <t>LPL-ІІ</t>
  </si>
  <si>
    <t>LPL-IV</t>
  </si>
  <si>
    <t>LPL-ІII</t>
  </si>
  <si>
    <r>
      <t xml:space="preserve">Радіус захисту на рівні покрівлі 
</t>
    </r>
    <r>
      <rPr>
        <b/>
        <sz val="12"/>
        <color rgb="FF007CA3"/>
        <rFont val="ISOCPEUR"/>
        <family val="2"/>
        <charset val="204"/>
      </rPr>
      <t>Ra</t>
    </r>
    <r>
      <rPr>
        <b/>
        <sz val="11"/>
        <color rgb="FF007CA3"/>
        <rFont val="ISOCPEUR"/>
        <family val="2"/>
        <charset val="204"/>
      </rPr>
      <t xml:space="preserve"> [m]</t>
    </r>
  </si>
  <si>
    <r>
      <t xml:space="preserve">Радіус захисту на рівні захищуваної установки 
</t>
    </r>
    <r>
      <rPr>
        <b/>
        <sz val="12"/>
        <color rgb="FF007CA3"/>
        <rFont val="ISOCPEUR"/>
        <family val="2"/>
        <charset val="204"/>
      </rPr>
      <t>Rх</t>
    </r>
    <r>
      <rPr>
        <b/>
        <sz val="11"/>
        <color rgb="FF007CA3"/>
        <rFont val="ISOCPEUR"/>
        <family val="2"/>
        <charset val="204"/>
      </rPr>
      <t xml:space="preserve"> [m]</t>
    </r>
  </si>
  <si>
    <r>
      <t>M-04/15</t>
    </r>
    <r>
      <rPr>
        <sz val="11"/>
        <color indexed="55"/>
        <rFont val="ISOCPEUR"/>
        <family val="2"/>
        <charset val="204"/>
      </rPr>
      <t xml:space="preserve"> - з бетонною основою
M-06/15 - з металевою основою</t>
    </r>
  </si>
  <si>
    <r>
      <t>M-04/20</t>
    </r>
    <r>
      <rPr>
        <sz val="11"/>
        <color indexed="55"/>
        <rFont val="ISOCPEUR"/>
        <family val="2"/>
        <charset val="204"/>
      </rPr>
      <t xml:space="preserve"> - з бетонною основою
M-06/20 - з металевою основою</t>
    </r>
  </si>
  <si>
    <r>
      <t>M-04/25</t>
    </r>
    <r>
      <rPr>
        <sz val="11"/>
        <color indexed="55"/>
        <rFont val="ISOCPEUR"/>
        <family val="2"/>
        <charset val="204"/>
      </rPr>
      <t xml:space="preserve"> - з бетонною основою
M-06/25 - з металевою основою</t>
    </r>
  </si>
  <si>
    <r>
      <t>M-04/30</t>
    </r>
    <r>
      <rPr>
        <sz val="11"/>
        <color indexed="55"/>
        <rFont val="ISOCPEUR"/>
        <family val="2"/>
        <charset val="204"/>
      </rPr>
      <t xml:space="preserve"> - з бетонною основою
M-06/30 - з металевою основою</t>
    </r>
  </si>
  <si>
    <r>
      <t>M-04/35</t>
    </r>
    <r>
      <rPr>
        <sz val="11"/>
        <color indexed="55"/>
        <rFont val="ISOCPEUR"/>
        <family val="2"/>
        <charset val="204"/>
      </rPr>
      <t xml:space="preserve"> - з бетонною основою 30+15</t>
    </r>
  </si>
  <si>
    <r>
      <t>M-04/40</t>
    </r>
    <r>
      <rPr>
        <sz val="11"/>
        <color indexed="55"/>
        <rFont val="ISOCPEUR"/>
        <family val="2"/>
        <charset val="204"/>
      </rPr>
      <t xml:space="preserve"> - з бетонною основою 30+15
M-06/40 - з металевою основою</t>
    </r>
  </si>
  <si>
    <r>
      <t>M-20/13</t>
    </r>
    <r>
      <rPr>
        <sz val="11"/>
        <color indexed="55"/>
        <rFont val="ISOCPEUR"/>
        <family val="2"/>
        <charset val="204"/>
      </rPr>
      <t xml:space="preserve"> - для влаштування на фундамент</t>
    </r>
  </si>
  <si>
    <r>
      <t>M-20/15</t>
    </r>
    <r>
      <rPr>
        <sz val="11"/>
        <color indexed="55"/>
        <rFont val="ISOCPEUR"/>
        <family val="2"/>
        <charset val="204"/>
      </rPr>
      <t xml:space="preserve"> - для влаштування на фундамент</t>
    </r>
  </si>
  <si>
    <r>
      <t>M-20/17</t>
    </r>
    <r>
      <rPr>
        <sz val="11"/>
        <color indexed="55"/>
        <rFont val="ISOCPEUR"/>
        <family val="2"/>
        <charset val="204"/>
      </rPr>
      <t xml:space="preserve"> - для влаштування на фундамент</t>
    </r>
  </si>
  <si>
    <r>
      <t xml:space="preserve">висота захищуваної 
установки </t>
    </r>
    <r>
      <rPr>
        <b/>
        <sz val="12"/>
        <color rgb="FF007CA3"/>
        <rFont val="ISOCPEUR"/>
        <family val="2"/>
        <charset val="204"/>
      </rPr>
      <t>hx (м)</t>
    </r>
    <r>
      <rPr>
        <b/>
        <sz val="12"/>
        <color theme="2" tint="-0.749992370372631"/>
        <rFont val="ISOCPEUR"/>
        <family val="2"/>
        <charset val="204"/>
      </rPr>
      <t>:</t>
    </r>
  </si>
  <si>
    <r>
      <t>M-05/50</t>
    </r>
    <r>
      <rPr>
        <sz val="11"/>
        <color indexed="55"/>
        <rFont val="ISOCPEUR"/>
        <family val="2"/>
        <charset val="204"/>
      </rPr>
      <t xml:space="preserve"> - на тринозі з бет.основами
M-06/50 - з металевою основою</t>
    </r>
  </si>
  <si>
    <r>
      <t>M-05/60</t>
    </r>
    <r>
      <rPr>
        <sz val="11"/>
        <color indexed="55"/>
        <rFont val="ISOCPEUR"/>
        <family val="2"/>
        <charset val="204"/>
      </rPr>
      <t xml:space="preserve"> - на тринозі з бет.основами
M-06/60 - з металевою основою</t>
    </r>
  </si>
  <si>
    <r>
      <t>M-05/70</t>
    </r>
    <r>
      <rPr>
        <sz val="11"/>
        <color indexed="55"/>
        <rFont val="ISOCPEUR"/>
        <family val="2"/>
        <charset val="204"/>
      </rPr>
      <t xml:space="preserve"> - на тринозі з бет.основами
M-0670 - з металевою основою</t>
    </r>
  </si>
  <si>
    <r>
      <t>M-05/80</t>
    </r>
    <r>
      <rPr>
        <sz val="11"/>
        <color indexed="55"/>
        <rFont val="ISOCPEUR"/>
        <family val="2"/>
        <charset val="204"/>
      </rPr>
      <t xml:space="preserve"> - на тринозі з бет.основами</t>
    </r>
  </si>
  <si>
    <r>
      <t>M-05/90</t>
    </r>
    <r>
      <rPr>
        <sz val="11"/>
        <color indexed="55"/>
        <rFont val="ISOCPEUR"/>
        <family val="2"/>
        <charset val="204"/>
      </rPr>
      <t xml:space="preserve"> - на тринозі з бет.основами
M-20/09 - для влаштування на фундамент</t>
    </r>
  </si>
  <si>
    <r>
      <t>M-05/100</t>
    </r>
    <r>
      <rPr>
        <sz val="11"/>
        <color indexed="55"/>
        <rFont val="ISOCPEUR"/>
        <family val="2"/>
        <charset val="204"/>
      </rPr>
      <t xml:space="preserve"> - на тринозі з бет.основами
M-20/10 - для влаштування на фундамент</t>
    </r>
  </si>
  <si>
    <r>
      <t>M-05/110</t>
    </r>
    <r>
      <rPr>
        <sz val="11"/>
        <color indexed="55"/>
        <rFont val="ISOCPEUR"/>
        <family val="2"/>
        <charset val="204"/>
      </rPr>
      <t xml:space="preserve"> - на тринозі з бет.основами
M-20/11 - для влаштування на фундамент</t>
    </r>
  </si>
  <si>
    <r>
      <t>M-05/120</t>
    </r>
    <r>
      <rPr>
        <sz val="11"/>
        <color indexed="55"/>
        <rFont val="ISOCPEUR"/>
        <family val="2"/>
        <charset val="204"/>
      </rPr>
      <t xml:space="preserve"> - на 6-нозі з бет.основами
M-20/12 - для влаштування на фундамент</t>
    </r>
  </si>
  <si>
    <r>
      <t>M-05/140</t>
    </r>
    <r>
      <rPr>
        <sz val="11"/>
        <color indexed="55"/>
        <rFont val="ISOCPEUR"/>
        <family val="2"/>
        <charset val="204"/>
      </rPr>
      <t xml:space="preserve"> - на 6-нозі з бет.основами
M-20/14 - для влаштування на фундамент</t>
    </r>
  </si>
  <si>
    <r>
      <t>M-05/160</t>
    </r>
    <r>
      <rPr>
        <sz val="11"/>
        <color indexed="55"/>
        <rFont val="ISOCPEUR"/>
        <family val="2"/>
        <charset val="204"/>
      </rPr>
      <t xml:space="preserve"> - на 6-нозі з бет.основами
M-20/16 - для влаштування на фундамент</t>
    </r>
  </si>
  <si>
    <t>M-20/21 - для влаштування на фундамент</t>
  </si>
  <si>
    <t>M-20/22 - для влаштування на фундамент</t>
  </si>
  <si>
    <t>M-20/23 - для влаштування на фундамент</t>
  </si>
  <si>
    <t>M-20/24 - для влаштування на фундамент</t>
  </si>
  <si>
    <t>M-20/25 - для влаштування на фундамент</t>
  </si>
  <si>
    <t>M-20/26 - для влаштування на фундамент</t>
  </si>
  <si>
    <t>M-20/27 - для влаштування на фундамент</t>
  </si>
  <si>
    <t>M-20/28 - для влаштування на фундамент</t>
  </si>
  <si>
    <t>M-20/29 - для влаштування на фундамент</t>
  </si>
  <si>
    <t>M-20/30 - для влаштування на фундамент</t>
  </si>
  <si>
    <t>Ra</t>
  </si>
  <si>
    <t>Rx</t>
  </si>
  <si>
    <t>hx =</t>
  </si>
  <si>
    <t>артикул</t>
  </si>
  <si>
    <t>a</t>
  </si>
  <si>
    <t>Висота БП H</t>
  </si>
  <si>
    <t>LPL-III</t>
  </si>
  <si>
    <t>m</t>
  </si>
  <si>
    <r>
      <t xml:space="preserve">Захисні кути </t>
    </r>
    <r>
      <rPr>
        <b/>
        <sz val="16"/>
        <color rgb="FF333333"/>
        <rFont val="GreekC"/>
        <charset val="204"/>
      </rPr>
      <t>a</t>
    </r>
    <r>
      <rPr>
        <b/>
        <sz val="12"/>
        <color indexed="55"/>
        <rFont val="ISOCPEUR"/>
        <family val="2"/>
        <charset val="204"/>
      </rPr>
      <t xml:space="preserve"> визначено з точністю до 1 градусу</t>
    </r>
  </si>
  <si>
    <t>FS Блискавкозахист не несе відповідальності за неправильне розуміння і помилки в результаті використання вищевказаних таблиць.</t>
  </si>
  <si>
    <t>У випадку виникнення питань чи при необхідності допомоги з проектуванням та консультацій, пишіть на email: support@fs-lps.com</t>
  </si>
  <si>
    <r>
      <t xml:space="preserve">Висота блискавкоприймача 
</t>
    </r>
    <r>
      <rPr>
        <b/>
        <sz val="12"/>
        <color rgb="FF007CA3"/>
        <rFont val="ISOCPEUR"/>
        <family val="2"/>
        <charset val="204"/>
      </rPr>
      <t>Н [m]</t>
    </r>
  </si>
  <si>
    <r>
      <rPr>
        <b/>
        <sz val="12"/>
        <color rgb="FF333333"/>
        <rFont val="ISOCPEUR"/>
        <family val="2"/>
        <charset val="204"/>
      </rPr>
      <t>Захисний 
кут</t>
    </r>
    <r>
      <rPr>
        <b/>
        <sz val="12"/>
        <color indexed="55"/>
        <rFont val="ISOCPEUR"/>
        <family val="2"/>
        <charset val="204"/>
      </rPr>
      <t xml:space="preserve"> </t>
    </r>
    <r>
      <rPr>
        <b/>
        <sz val="12"/>
        <color rgb="FF007CA3"/>
        <rFont val="GreekC"/>
        <charset val="204"/>
      </rPr>
      <t>a</t>
    </r>
  </si>
  <si>
    <t>R1</t>
  </si>
  <si>
    <t>R2</t>
  </si>
  <si>
    <t>Оберіть рівень блискавкозахисту:</t>
  </si>
  <si>
    <r>
      <t>Введіть кут ухилу даху</t>
    </r>
    <r>
      <rPr>
        <b/>
        <sz val="14"/>
        <color indexed="55"/>
        <rFont val="ISOCPEUR"/>
        <family val="2"/>
        <charset val="204"/>
      </rPr>
      <t xml:space="preserve"> </t>
    </r>
    <r>
      <rPr>
        <b/>
        <sz val="14"/>
        <color rgb="FF333333"/>
        <rFont val="Symbol"/>
        <family val="1"/>
        <charset val="2"/>
      </rPr>
      <t>b</t>
    </r>
    <r>
      <rPr>
        <b/>
        <sz val="14"/>
        <color indexed="55"/>
        <rFont val="ISOCPEUR"/>
        <family val="2"/>
        <charset val="204"/>
      </rPr>
      <t xml:space="preserve"> [</t>
    </r>
    <r>
      <rPr>
        <b/>
        <sz val="14"/>
        <color rgb="FF333333"/>
        <rFont val="Arial"/>
        <family val="2"/>
        <charset val="204"/>
      </rPr>
      <t>º</t>
    </r>
    <r>
      <rPr>
        <b/>
        <sz val="14"/>
        <color indexed="55"/>
        <rFont val="ISOCPEUR"/>
        <family val="2"/>
        <charset val="204"/>
      </rPr>
      <t>]</t>
    </r>
  </si>
  <si>
    <t>Охоронний промінь а [m]</t>
  </si>
  <si>
    <t>LPL-ІV</t>
  </si>
  <si>
    <t xml:space="preserve"> </t>
  </si>
  <si>
    <t xml:space="preserve">  </t>
  </si>
  <si>
    <t>Спрощений метод визначення безпечної роздільної відстані S</t>
  </si>
  <si>
    <t>Безпечна роздільна відстань S (спрощений метод)</t>
  </si>
  <si>
    <t>LPL</t>
  </si>
  <si>
    <t>Введіть рівень блискавкозахисту LPL:</t>
  </si>
  <si>
    <t>Матеріал електроізоляції</t>
  </si>
  <si>
    <r>
      <t>k</t>
    </r>
    <r>
      <rPr>
        <b/>
        <sz val="8"/>
        <color theme="1"/>
        <rFont val="ISOCPEUR"/>
        <family val="2"/>
        <charset val="204"/>
      </rPr>
      <t xml:space="preserve">c1 </t>
    </r>
  </si>
  <si>
    <r>
      <t>L</t>
    </r>
    <r>
      <rPr>
        <b/>
        <sz val="8"/>
        <color theme="1"/>
        <rFont val="ISOCPEUR"/>
        <family val="2"/>
        <charset val="204"/>
      </rPr>
      <t>i</t>
    </r>
    <r>
      <rPr>
        <b/>
        <sz val="11"/>
        <color theme="1"/>
        <rFont val="ISOCPEUR"/>
        <family val="2"/>
        <charset val="204"/>
      </rPr>
      <t xml:space="preserve"> x k</t>
    </r>
    <r>
      <rPr>
        <b/>
        <sz val="8"/>
        <color theme="1"/>
        <rFont val="ISOCPEUR"/>
        <family val="2"/>
        <charset val="204"/>
      </rPr>
      <t>ci</t>
    </r>
  </si>
  <si>
    <r>
      <rPr>
        <b/>
        <sz val="13"/>
        <color theme="1"/>
        <rFont val="ISOCPEUR"/>
        <family val="2"/>
        <charset val="204"/>
      </rPr>
      <t>1 - повітря</t>
    </r>
    <r>
      <rPr>
        <sz val="13"/>
        <color theme="1"/>
        <rFont val="ISOCPEUR"/>
        <family val="2"/>
        <charset val="204"/>
      </rPr>
      <t xml:space="preserve"> (провідник прокл. відкрито)</t>
    </r>
  </si>
  <si>
    <r>
      <rPr>
        <b/>
        <sz val="13"/>
        <color theme="1"/>
        <rFont val="ISOCPEUR"/>
        <family val="2"/>
        <charset val="204"/>
      </rPr>
      <t>2 - цегла, бетон</t>
    </r>
    <r>
      <rPr>
        <sz val="13"/>
        <color theme="1"/>
        <rFont val="ISOCPEUR"/>
        <family val="2"/>
        <charset val="204"/>
      </rPr>
      <t xml:space="preserve"> (провідник прихований)</t>
    </r>
  </si>
  <si>
    <r>
      <rPr>
        <b/>
        <sz val="13"/>
        <color theme="1"/>
        <rFont val="ISOCPEUR"/>
        <family val="2"/>
        <charset val="204"/>
      </rPr>
      <t>3 -</t>
    </r>
    <r>
      <rPr>
        <sz val="13"/>
        <color theme="1"/>
        <rFont val="ISOCPEUR"/>
        <family val="2"/>
        <charset val="204"/>
      </rPr>
      <t xml:space="preserve"> використовуються ізоляційні матеріали</t>
    </r>
  </si>
  <si>
    <r>
      <rPr>
        <b/>
        <sz val="14"/>
        <color theme="0"/>
        <rFont val="ISOCPEUR"/>
        <family val="2"/>
        <charset val="204"/>
      </rPr>
      <t>k</t>
    </r>
    <r>
      <rPr>
        <b/>
        <sz val="11"/>
        <color theme="0"/>
        <rFont val="ISOCPEUR"/>
        <family val="2"/>
        <charset val="204"/>
      </rPr>
      <t>i</t>
    </r>
  </si>
  <si>
    <r>
      <rPr>
        <b/>
        <sz val="14"/>
        <color theme="1"/>
        <rFont val="ISOCPEUR"/>
        <family val="2"/>
        <charset val="204"/>
      </rPr>
      <t>k</t>
    </r>
    <r>
      <rPr>
        <b/>
        <sz val="11"/>
        <color theme="1"/>
        <rFont val="ISOCPEUR"/>
        <family val="2"/>
        <charset val="204"/>
      </rPr>
      <t>м</t>
    </r>
  </si>
  <si>
    <t>матеріал</t>
  </si>
  <si>
    <r>
      <t xml:space="preserve">Введіть к-сть доземних провідників </t>
    </r>
    <r>
      <rPr>
        <sz val="14"/>
        <color theme="1"/>
        <rFont val="ISOCPEUR"/>
        <family val="2"/>
        <charset val="204"/>
      </rPr>
      <t>(струмовідводів)</t>
    </r>
    <r>
      <rPr>
        <b/>
        <sz val="14"/>
        <color theme="1"/>
        <rFont val="ISOCPEUR"/>
        <family val="2"/>
        <charset val="204"/>
      </rPr>
      <t>:</t>
    </r>
  </si>
  <si>
    <r>
      <t xml:space="preserve">Введіть к-сть провідників, </t>
    </r>
    <r>
      <rPr>
        <sz val="14"/>
        <color theme="1"/>
        <rFont val="ISOCPEUR"/>
        <family val="2"/>
        <charset val="204"/>
      </rPr>
      <t>приєднаних 
до блискавкоприймача</t>
    </r>
    <r>
      <rPr>
        <b/>
        <sz val="14"/>
        <color rgb="FF007CA3"/>
        <rFont val="ISOCPEUR"/>
        <family val="2"/>
        <charset val="204"/>
      </rPr>
      <t xml:space="preserve"> (1 або 2)</t>
    </r>
    <r>
      <rPr>
        <b/>
        <sz val="14"/>
        <color theme="1"/>
        <rFont val="ISOCPEUR"/>
        <family val="2"/>
        <charset val="204"/>
      </rPr>
      <t>:</t>
    </r>
  </si>
  <si>
    <t>Безпечна роздільна відстань Smin (м):</t>
  </si>
  <si>
    <r>
      <t>L</t>
    </r>
    <r>
      <rPr>
        <b/>
        <sz val="11"/>
        <color theme="1"/>
        <rFont val="ISOCPEUR"/>
        <family val="2"/>
        <charset val="204"/>
      </rPr>
      <t>1</t>
    </r>
  </si>
  <si>
    <r>
      <t>L</t>
    </r>
    <r>
      <rPr>
        <b/>
        <sz val="11"/>
        <color theme="1"/>
        <rFont val="ISOCPEUR"/>
        <family val="2"/>
        <charset val="204"/>
      </rPr>
      <t>2</t>
    </r>
  </si>
  <si>
    <r>
      <t>L</t>
    </r>
    <r>
      <rPr>
        <b/>
        <sz val="11"/>
        <color theme="1"/>
        <rFont val="ISOCPEUR"/>
        <family val="2"/>
        <charset val="204"/>
      </rPr>
      <t>3</t>
    </r>
  </si>
  <si>
    <r>
      <t>L</t>
    </r>
    <r>
      <rPr>
        <b/>
        <sz val="11"/>
        <color theme="1"/>
        <rFont val="ISOCPEUR"/>
        <family val="2"/>
        <charset val="204"/>
      </rPr>
      <t>4</t>
    </r>
  </si>
  <si>
    <r>
      <t>L</t>
    </r>
    <r>
      <rPr>
        <b/>
        <sz val="11"/>
        <color theme="1"/>
        <rFont val="ISOCPEUR"/>
        <family val="2"/>
        <charset val="204"/>
      </rPr>
      <t>5</t>
    </r>
  </si>
  <si>
    <r>
      <t>L</t>
    </r>
    <r>
      <rPr>
        <b/>
        <sz val="11"/>
        <color theme="1"/>
        <rFont val="ISOCPEUR"/>
        <family val="2"/>
        <charset val="204"/>
      </rPr>
      <t>6</t>
    </r>
  </si>
  <si>
    <r>
      <t>L</t>
    </r>
    <r>
      <rPr>
        <b/>
        <sz val="11"/>
        <color theme="1"/>
        <rFont val="ISOCPEUR"/>
        <family val="2"/>
        <charset val="204"/>
      </rPr>
      <t>7</t>
    </r>
  </si>
  <si>
    <r>
      <t>L</t>
    </r>
    <r>
      <rPr>
        <b/>
        <sz val="11"/>
        <color theme="1"/>
        <rFont val="ISOCPEUR"/>
        <family val="2"/>
        <charset val="204"/>
      </rPr>
      <t>8</t>
    </r>
  </si>
  <si>
    <r>
      <t>L</t>
    </r>
    <r>
      <rPr>
        <b/>
        <sz val="11"/>
        <color theme="1"/>
        <rFont val="ISOCPEUR"/>
        <family val="2"/>
        <charset val="204"/>
      </rPr>
      <t>9</t>
    </r>
  </si>
  <si>
    <r>
      <t>L</t>
    </r>
    <r>
      <rPr>
        <b/>
        <sz val="11"/>
        <color theme="1"/>
        <rFont val="ISOCPEUR"/>
        <family val="2"/>
        <charset val="204"/>
      </rPr>
      <t>10</t>
    </r>
  </si>
  <si>
    <r>
      <t>L</t>
    </r>
    <r>
      <rPr>
        <b/>
        <sz val="11"/>
        <color theme="1"/>
        <rFont val="ISOCPEUR"/>
        <family val="2"/>
        <charset val="204"/>
      </rPr>
      <t>11</t>
    </r>
  </si>
  <si>
    <r>
      <t>L</t>
    </r>
    <r>
      <rPr>
        <b/>
        <sz val="11"/>
        <color theme="1"/>
        <rFont val="ISOCPEUR"/>
        <family val="2"/>
        <charset val="204"/>
      </rPr>
      <t>12</t>
    </r>
  </si>
  <si>
    <r>
      <t>L</t>
    </r>
    <r>
      <rPr>
        <b/>
        <sz val="11"/>
        <color theme="1"/>
        <rFont val="ISOCPEUR"/>
        <family val="2"/>
        <charset val="204"/>
      </rPr>
      <t>13</t>
    </r>
  </si>
  <si>
    <r>
      <t>L</t>
    </r>
    <r>
      <rPr>
        <b/>
        <sz val="11"/>
        <color theme="1"/>
        <rFont val="ISOCPEUR"/>
        <family val="2"/>
        <charset val="204"/>
      </rPr>
      <t>14</t>
    </r>
  </si>
  <si>
    <r>
      <t>L</t>
    </r>
    <r>
      <rPr>
        <b/>
        <sz val="11"/>
        <color theme="1"/>
        <rFont val="ISOCPEUR"/>
        <family val="2"/>
        <charset val="204"/>
      </rPr>
      <t>15</t>
    </r>
  </si>
  <si>
    <r>
      <t>L</t>
    </r>
    <r>
      <rPr>
        <b/>
        <sz val="11"/>
        <color theme="1"/>
        <rFont val="ISOCPEUR"/>
        <family val="2"/>
        <charset val="204"/>
      </rPr>
      <t>16</t>
    </r>
  </si>
  <si>
    <r>
      <t>L</t>
    </r>
    <r>
      <rPr>
        <b/>
        <sz val="11"/>
        <color theme="1"/>
        <rFont val="ISOCPEUR"/>
        <family val="2"/>
        <charset val="204"/>
      </rPr>
      <t>17</t>
    </r>
  </si>
  <si>
    <r>
      <t>L</t>
    </r>
    <r>
      <rPr>
        <b/>
        <sz val="11"/>
        <color theme="1"/>
        <rFont val="ISOCPEUR"/>
        <family val="2"/>
        <charset val="204"/>
      </rPr>
      <t>18</t>
    </r>
  </si>
  <si>
    <t>Вставте значення, м</t>
  </si>
  <si>
    <t>№ відрізка</t>
  </si>
  <si>
    <t xml:space="preserve">    відповідно до ДСТУ EN 62305-3:2012</t>
  </si>
  <si>
    <t>Формула для розрахунку роздільної відстані S:</t>
  </si>
  <si>
    <r>
      <t>S = k</t>
    </r>
    <r>
      <rPr>
        <b/>
        <sz val="12"/>
        <color theme="1"/>
        <rFont val="ISOCPEUR"/>
        <family val="2"/>
        <charset val="204"/>
      </rPr>
      <t>i</t>
    </r>
    <r>
      <rPr>
        <b/>
        <sz val="18"/>
        <color theme="1"/>
        <rFont val="ISOCPEUR"/>
        <family val="2"/>
        <charset val="204"/>
      </rPr>
      <t xml:space="preserve"> / k</t>
    </r>
    <r>
      <rPr>
        <b/>
        <sz val="12"/>
        <color theme="1"/>
        <rFont val="ISOCPEUR"/>
        <family val="2"/>
        <charset val="204"/>
      </rPr>
      <t>m</t>
    </r>
    <r>
      <rPr>
        <b/>
        <sz val="18"/>
        <color theme="1"/>
        <rFont val="ISOCPEUR"/>
        <family val="2"/>
        <charset val="204"/>
      </rPr>
      <t xml:space="preserve"> × (k</t>
    </r>
    <r>
      <rPr>
        <b/>
        <sz val="12"/>
        <color theme="1"/>
        <rFont val="ISOCPEUR"/>
        <family val="2"/>
        <charset val="204"/>
      </rPr>
      <t>c1</t>
    </r>
    <r>
      <rPr>
        <b/>
        <sz val="18"/>
        <color theme="1"/>
        <rFont val="ISOCPEUR"/>
        <family val="2"/>
        <charset val="204"/>
      </rPr>
      <t xml:space="preserve"> × l</t>
    </r>
    <r>
      <rPr>
        <b/>
        <sz val="12"/>
        <color theme="1"/>
        <rFont val="ISOCPEUR"/>
        <family val="2"/>
        <charset val="204"/>
      </rPr>
      <t>1</t>
    </r>
    <r>
      <rPr>
        <b/>
        <sz val="18"/>
        <color theme="1"/>
        <rFont val="ISOCPEUR"/>
        <family val="2"/>
        <charset val="204"/>
      </rPr>
      <t xml:space="preserve"> + k</t>
    </r>
    <r>
      <rPr>
        <b/>
        <sz val="12"/>
        <color theme="1"/>
        <rFont val="ISOCPEUR"/>
        <family val="2"/>
        <charset val="204"/>
      </rPr>
      <t>c2</t>
    </r>
    <r>
      <rPr>
        <b/>
        <sz val="18"/>
        <color theme="1"/>
        <rFont val="ISOCPEUR"/>
        <family val="2"/>
        <charset val="204"/>
      </rPr>
      <t xml:space="preserve"> × l</t>
    </r>
    <r>
      <rPr>
        <b/>
        <sz val="12"/>
        <color theme="1"/>
        <rFont val="ISOCPEUR"/>
        <family val="2"/>
        <charset val="204"/>
      </rPr>
      <t>2</t>
    </r>
    <r>
      <rPr>
        <b/>
        <sz val="18"/>
        <color theme="1"/>
        <rFont val="ISOCPEUR"/>
        <family val="2"/>
        <charset val="204"/>
      </rPr>
      <t xml:space="preserve"> + … k</t>
    </r>
    <r>
      <rPr>
        <b/>
        <sz val="12"/>
        <color theme="1"/>
        <rFont val="ISOCPEUR"/>
        <family val="2"/>
        <charset val="204"/>
      </rPr>
      <t>cn</t>
    </r>
    <r>
      <rPr>
        <b/>
        <sz val="18"/>
        <color theme="1"/>
        <rFont val="ISOCPEUR"/>
        <family val="2"/>
        <charset val="204"/>
      </rPr>
      <t xml:space="preserve"> × l</t>
    </r>
    <r>
      <rPr>
        <b/>
        <sz val="12"/>
        <color theme="1"/>
        <rFont val="ISOCPEUR"/>
        <family val="2"/>
        <charset val="204"/>
      </rPr>
      <t>n</t>
    </r>
    <r>
      <rPr>
        <b/>
        <sz val="18"/>
        <color theme="1"/>
        <rFont val="ISOCPEUR"/>
        <family val="2"/>
        <charset val="204"/>
      </rPr>
      <t>)</t>
    </r>
  </si>
  <si>
    <t>детальніше про роздільну відстань S див:</t>
  </si>
  <si>
    <t>1. р.6.3 та додаток С до ДСТУ EN 62305-3:2012</t>
  </si>
  <si>
    <t>2. додатки 4.1 та 4.2 до Методичних рекомендацій LPS</t>
  </si>
  <si>
    <r>
      <t xml:space="preserve">Зони захисту блискавкоприймачів FS за методом захисного кута </t>
    </r>
    <r>
      <rPr>
        <sz val="14"/>
        <color theme="0"/>
        <rFont val="ISOCPEUR"/>
        <family val="2"/>
        <charset val="204"/>
      </rPr>
      <t>(відповідно до ДСТУ EN 62305-3:2012)</t>
    </r>
  </si>
  <si>
    <r>
      <t>Переведення:</t>
    </r>
    <r>
      <rPr>
        <sz val="16"/>
        <color theme="0"/>
        <rFont val="ISOCPEUR"/>
        <family val="2"/>
        <charset val="204"/>
      </rPr>
      <t xml:space="preserve"> з ваги в довжину, з довжини у вагу, з град. у %</t>
    </r>
  </si>
  <si>
    <t>тип та матеріал</t>
  </si>
  <si>
    <t>довжина, м</t>
  </si>
  <si>
    <t>діаметр, мм</t>
  </si>
  <si>
    <t>дріт алюмінієвий</t>
  </si>
  <si>
    <t>вага, кг</t>
  </si>
  <si>
    <t>дріт оцинкований</t>
  </si>
  <si>
    <t>дріт мідний</t>
  </si>
  <si>
    <t>вага. кг</t>
  </si>
  <si>
    <t>смуга оцинкована</t>
  </si>
  <si>
    <t>А, мм</t>
  </si>
  <si>
    <t>В, мм</t>
  </si>
  <si>
    <t>смуга мідна</t>
  </si>
  <si>
    <r>
      <rPr>
        <b/>
        <sz val="16"/>
        <color theme="2" tint="-0.499984740745262"/>
        <rFont val="ISOCPEUR"/>
        <family val="2"/>
        <charset val="204"/>
      </rPr>
      <t xml:space="preserve">2.2 </t>
    </r>
    <r>
      <rPr>
        <b/>
        <sz val="16"/>
        <color theme="1" tint="0.249977111117893"/>
        <rFont val="ISOCPEUR"/>
        <family val="2"/>
        <charset val="204"/>
      </rPr>
      <t xml:space="preserve">Плоский провідник. Перерахунок з </t>
    </r>
    <r>
      <rPr>
        <b/>
        <u/>
        <sz val="16"/>
        <color theme="2" tint="-0.499984740745262"/>
        <rFont val="ISOCPEUR"/>
        <family val="2"/>
        <charset val="204"/>
      </rPr>
      <t>довжини</t>
    </r>
    <r>
      <rPr>
        <b/>
        <sz val="16"/>
        <color theme="1" tint="0.249977111117893"/>
        <rFont val="ISOCPEUR"/>
        <family val="2"/>
        <charset val="204"/>
      </rPr>
      <t xml:space="preserve"> у вагу</t>
    </r>
  </si>
  <si>
    <r>
      <rPr>
        <b/>
        <sz val="16"/>
        <color theme="2" tint="-0.499984740745262"/>
        <rFont val="ISOCPEUR"/>
        <family val="2"/>
        <charset val="204"/>
      </rPr>
      <t>2.1.</t>
    </r>
    <r>
      <rPr>
        <b/>
        <sz val="16"/>
        <color rgb="FF007CA3"/>
        <rFont val="ISOCPEUR"/>
        <family val="2"/>
        <charset val="204"/>
      </rPr>
      <t xml:space="preserve"> </t>
    </r>
    <r>
      <rPr>
        <b/>
        <sz val="16"/>
        <color theme="1" tint="0.249977111117893"/>
        <rFont val="ISOCPEUR"/>
        <family val="2"/>
        <charset val="204"/>
      </rPr>
      <t xml:space="preserve">Плоский провідник. Перерахунок з </t>
    </r>
    <r>
      <rPr>
        <b/>
        <u/>
        <sz val="16"/>
        <color theme="2" tint="-0.499984740745262"/>
        <rFont val="ISOCPEUR"/>
        <family val="2"/>
        <charset val="204"/>
      </rPr>
      <t>ваги</t>
    </r>
    <r>
      <rPr>
        <b/>
        <sz val="16"/>
        <color theme="1" tint="0.249977111117893"/>
        <rFont val="ISOCPEUR"/>
        <family val="2"/>
        <charset val="204"/>
      </rPr>
      <t xml:space="preserve"> у довжину</t>
    </r>
  </si>
  <si>
    <r>
      <rPr>
        <b/>
        <sz val="16"/>
        <color rgb="FF007CA3"/>
        <rFont val="ISOCPEUR"/>
        <family val="2"/>
        <charset val="204"/>
      </rPr>
      <t>1.2.</t>
    </r>
    <r>
      <rPr>
        <b/>
        <sz val="16"/>
        <color theme="1" tint="0.249977111117893"/>
        <rFont val="ISOCPEUR"/>
        <family val="2"/>
        <charset val="204"/>
      </rPr>
      <t xml:space="preserve"> Круглий провідник. Перерахунок з </t>
    </r>
    <r>
      <rPr>
        <b/>
        <u/>
        <sz val="16"/>
        <color rgb="FF007CA3"/>
        <rFont val="ISOCPEUR"/>
        <family val="2"/>
        <charset val="204"/>
      </rPr>
      <t>ваги</t>
    </r>
    <r>
      <rPr>
        <b/>
        <sz val="16"/>
        <color theme="1" tint="0.249977111117893"/>
        <rFont val="ISOCPEUR"/>
        <family val="2"/>
        <charset val="204"/>
      </rPr>
      <t xml:space="preserve"> у довжину</t>
    </r>
  </si>
  <si>
    <r>
      <rPr>
        <b/>
        <sz val="16"/>
        <color rgb="FF007CA3"/>
        <rFont val="ISOCPEUR"/>
        <family val="2"/>
        <charset val="204"/>
      </rPr>
      <t>1.1.</t>
    </r>
    <r>
      <rPr>
        <b/>
        <sz val="16"/>
        <color theme="1" tint="0.249977111117893"/>
        <rFont val="ISOCPEUR"/>
        <family val="2"/>
        <charset val="204"/>
      </rPr>
      <t xml:space="preserve"> Круглий провідник. Перерахунок з </t>
    </r>
    <r>
      <rPr>
        <b/>
        <u/>
        <sz val="16"/>
        <color rgb="FF007CA3"/>
        <rFont val="ISOCPEUR"/>
        <family val="2"/>
        <charset val="204"/>
      </rPr>
      <t>довжини</t>
    </r>
    <r>
      <rPr>
        <b/>
        <sz val="16"/>
        <color theme="1" tint="0.249977111117893"/>
        <rFont val="ISOCPEUR"/>
        <family val="2"/>
        <charset val="204"/>
      </rPr>
      <t xml:space="preserve"> у вагу</t>
    </r>
  </si>
  <si>
    <r>
      <rPr>
        <b/>
        <sz val="16"/>
        <color theme="5" tint="-0.249977111117893"/>
        <rFont val="ISOCPEUR"/>
        <family val="2"/>
        <charset val="204"/>
      </rPr>
      <t xml:space="preserve">3.1. </t>
    </r>
    <r>
      <rPr>
        <b/>
        <sz val="16"/>
        <color theme="1" tint="0.249977111117893"/>
        <rFont val="ISOCPEUR"/>
        <family val="2"/>
        <charset val="204"/>
      </rPr>
      <t xml:space="preserve">Ухил даху. Перерахунок з </t>
    </r>
    <r>
      <rPr>
        <b/>
        <u/>
        <sz val="16"/>
        <color theme="5" tint="-0.249977111117893"/>
        <rFont val="ISOCPEUR"/>
        <family val="2"/>
        <charset val="204"/>
      </rPr>
      <t>відсотків</t>
    </r>
    <r>
      <rPr>
        <b/>
        <sz val="16"/>
        <color theme="1" tint="0.249977111117893"/>
        <rFont val="ISOCPEUR"/>
        <family val="2"/>
        <charset val="204"/>
      </rPr>
      <t xml:space="preserve"> у градуси </t>
    </r>
  </si>
  <si>
    <t>ухил у відсотках</t>
  </si>
  <si>
    <t>%</t>
  </si>
  <si>
    <t>α [%] = (h/(d )) × 100</t>
  </si>
  <si>
    <t>α</t>
  </si>
  <si>
    <r>
      <rPr>
        <b/>
        <sz val="16"/>
        <color theme="5" tint="-0.249977111117893"/>
        <rFont val="ISOCPEUR"/>
        <family val="2"/>
        <charset val="204"/>
      </rPr>
      <t xml:space="preserve">3.2. </t>
    </r>
    <r>
      <rPr>
        <b/>
        <sz val="16"/>
        <color theme="1" tint="0.249977111117893"/>
        <rFont val="ISOCPEUR"/>
        <family val="2"/>
        <charset val="204"/>
      </rPr>
      <t xml:space="preserve">Ухил даху. Перерахунок з </t>
    </r>
    <r>
      <rPr>
        <b/>
        <u/>
        <sz val="16"/>
        <color theme="5" tint="-0.249977111117893"/>
        <rFont val="ISOCPEUR"/>
        <family val="2"/>
        <charset val="204"/>
      </rPr>
      <t>градусів</t>
    </r>
    <r>
      <rPr>
        <b/>
        <sz val="16"/>
        <color theme="1" tint="0.249977111117893"/>
        <rFont val="ISOCPEUR"/>
        <family val="2"/>
        <charset val="204"/>
      </rPr>
      <t xml:space="preserve"> у відсотки</t>
    </r>
  </si>
  <si>
    <t>ухил у градусах</t>
  </si>
  <si>
    <t>α [°] = atg (h/d)</t>
  </si>
  <si>
    <t>перейти</t>
  </si>
  <si>
    <r>
      <t>Зони захисту блискавкоприймачів за методом захисного кута</t>
    </r>
    <r>
      <rPr>
        <sz val="14"/>
        <color rgb="FF000000"/>
        <rFont val="ISOCPEUR"/>
        <family val="2"/>
        <charset val="204"/>
      </rPr>
      <t xml:space="preserve"> (для плоскої покрівлі)</t>
    </r>
  </si>
  <si>
    <r>
      <t xml:space="preserve">Зони захисту блискавкоприймачів за методом захисного кута </t>
    </r>
    <r>
      <rPr>
        <sz val="14"/>
        <color rgb="FF000000"/>
        <rFont val="ISOCPEUR"/>
        <family val="2"/>
        <charset val="204"/>
      </rPr>
      <t>(для похилої покрівлі)</t>
    </r>
  </si>
  <si>
    <r>
      <t xml:space="preserve">Перерахунок з ваги у довжину </t>
    </r>
    <r>
      <rPr>
        <sz val="14"/>
        <color rgb="FF000000"/>
        <rFont val="ISOCPEUR"/>
        <family val="2"/>
        <charset val="204"/>
      </rPr>
      <t>(і навпаки)</t>
    </r>
    <r>
      <rPr>
        <b/>
        <sz val="14"/>
        <color rgb="FF000000"/>
        <rFont val="ISOCPEUR"/>
        <family val="2"/>
        <charset val="204"/>
      </rPr>
      <t xml:space="preserve"> та ухилу даху з % у º </t>
    </r>
    <r>
      <rPr>
        <sz val="14"/>
        <color rgb="FF000000"/>
        <rFont val="ISOCPEUR"/>
        <family val="2"/>
        <charset val="204"/>
      </rPr>
      <t>(і навпаки)</t>
    </r>
  </si>
  <si>
    <r>
      <t xml:space="preserve">Розрахунок безпечної роздільної відстані S </t>
    </r>
    <r>
      <rPr>
        <sz val="14"/>
        <color rgb="FF000000"/>
        <rFont val="ISOCPEUR"/>
        <family val="2"/>
        <charset val="204"/>
      </rPr>
      <t>(спрощений метод)</t>
    </r>
  </si>
  <si>
    <r>
      <t xml:space="preserve">Всі інструменти для проєктувальників LPS на веб сторінці: </t>
    </r>
    <r>
      <rPr>
        <b/>
        <sz val="12"/>
        <color rgb="FF007CA3"/>
        <rFont val="ISOCPEUR"/>
        <family val="2"/>
        <charset val="204"/>
      </rPr>
      <t>www.fs-lps.com/project</t>
    </r>
  </si>
  <si>
    <r>
      <t xml:space="preserve">→ </t>
    </r>
    <r>
      <rPr>
        <b/>
        <sz val="11"/>
        <color rgb="FFFFEA4F"/>
        <rFont val="ISOCPEUR"/>
        <family val="2"/>
        <charset val="204"/>
      </rPr>
      <t>захисні кути</t>
    </r>
  </si>
  <si>
    <r>
      <t xml:space="preserve">→ </t>
    </r>
    <r>
      <rPr>
        <b/>
        <sz val="11"/>
        <color theme="8" tint="0.79998168889431442"/>
        <rFont val="ISOCPEUR"/>
        <family val="2"/>
        <charset val="204"/>
      </rPr>
      <t>головна</t>
    </r>
  </si>
  <si>
    <r>
      <rPr>
        <b/>
        <sz val="11"/>
        <color rgb="FFFFEA4F"/>
        <rFont val="Calibri"/>
        <family val="2"/>
        <charset val="204"/>
        <scheme val="minor"/>
      </rPr>
      <t>→</t>
    </r>
    <r>
      <rPr>
        <b/>
        <sz val="11"/>
        <color rgb="FFFFEA4F"/>
        <rFont val="ISOCPEUR"/>
        <family val="2"/>
        <charset val="204"/>
      </rPr>
      <t xml:space="preserve"> </t>
    </r>
    <r>
      <rPr>
        <b/>
        <sz val="11"/>
        <color theme="8" tint="0.79998168889431442"/>
        <rFont val="ISOCPEUR"/>
        <family val="2"/>
        <charset val="204"/>
      </rPr>
      <t>роздільна відстань</t>
    </r>
  </si>
  <si>
    <r>
      <t xml:space="preserve">→ </t>
    </r>
    <r>
      <rPr>
        <b/>
        <sz val="11"/>
        <color theme="8" tint="0.79998168889431442"/>
        <rFont val="ISOCPEUR"/>
        <family val="2"/>
        <charset val="204"/>
      </rPr>
      <t>перерахунок</t>
    </r>
  </si>
  <si>
    <r>
      <rPr>
        <b/>
        <sz val="11"/>
        <color rgb="FFFFEA4F"/>
        <rFont val="Calibri"/>
        <family val="2"/>
        <charset val="204"/>
        <scheme val="minor"/>
      </rPr>
      <t>→</t>
    </r>
    <r>
      <rPr>
        <b/>
        <sz val="11"/>
        <color rgb="FFFFEA4F"/>
        <rFont val="ISOCPEUR"/>
        <family val="2"/>
        <charset val="204"/>
      </rPr>
      <t xml:space="preserve"> </t>
    </r>
    <r>
      <rPr>
        <b/>
        <sz val="11"/>
        <color theme="8" tint="0.79998168889431442"/>
        <rFont val="ISOCPEUR"/>
        <family val="2"/>
        <charset val="204"/>
      </rPr>
      <t>захисні кути</t>
    </r>
  </si>
  <si>
    <r>
      <rPr>
        <b/>
        <sz val="11"/>
        <color rgb="FFFFEA4F"/>
        <rFont val="Calibri"/>
        <family val="2"/>
        <charset val="204"/>
        <scheme val="minor"/>
      </rPr>
      <t>→</t>
    </r>
    <r>
      <rPr>
        <b/>
        <sz val="11"/>
        <color rgb="FFFFEA4F"/>
        <rFont val="ISOCPEUR"/>
        <family val="2"/>
        <charset val="204"/>
      </rPr>
      <t xml:space="preserve"> роздільна відстань</t>
    </r>
  </si>
  <si>
    <r>
      <rPr>
        <b/>
        <sz val="11"/>
        <color rgb="FFFFEA4F"/>
        <rFont val="Calibri"/>
        <family val="2"/>
        <charset val="204"/>
        <scheme val="minor"/>
      </rPr>
      <t>→</t>
    </r>
    <r>
      <rPr>
        <b/>
        <sz val="11"/>
        <color rgb="FFFFEA4F"/>
        <rFont val="ISOCPEUR"/>
        <family val="2"/>
        <charset val="204"/>
      </rPr>
      <t xml:space="preserve"> </t>
    </r>
    <r>
      <rPr>
        <b/>
        <sz val="11"/>
        <color theme="8" tint="0.79998168889431442"/>
        <rFont val="ISOCPEUR"/>
        <family val="2"/>
        <charset val="204"/>
      </rPr>
      <t>перерахунок</t>
    </r>
  </si>
  <si>
    <r>
      <rPr>
        <b/>
        <sz val="11"/>
        <color rgb="FFFFEA4F"/>
        <rFont val="Calibri"/>
        <family val="2"/>
        <charset val="204"/>
      </rPr>
      <t>→</t>
    </r>
    <r>
      <rPr>
        <b/>
        <sz val="11"/>
        <color theme="8" tint="0.79998168889431442"/>
        <rFont val="Calibri"/>
        <family val="2"/>
        <charset val="204"/>
      </rPr>
      <t xml:space="preserve"> </t>
    </r>
    <r>
      <rPr>
        <b/>
        <sz val="11"/>
        <color theme="8" tint="0.79998168889431442"/>
        <rFont val="ISOCPEUR"/>
        <family val="2"/>
        <charset val="204"/>
      </rPr>
      <t>роздільна відстань</t>
    </r>
  </si>
  <si>
    <r>
      <rPr>
        <b/>
        <sz val="11"/>
        <color rgb="FFFFEA4F"/>
        <rFont val="Calibri"/>
        <family val="2"/>
        <charset val="204"/>
        <scheme val="minor"/>
      </rPr>
      <t>→</t>
    </r>
    <r>
      <rPr>
        <b/>
        <sz val="11"/>
        <color theme="8" tint="0.59999389629810485"/>
        <rFont val="ISOCPEUR"/>
        <family val="2"/>
        <charset val="204"/>
      </rPr>
      <t xml:space="preserve"> </t>
    </r>
    <r>
      <rPr>
        <b/>
        <sz val="11"/>
        <color rgb="FFFFEA4F"/>
        <rFont val="ISOCPEUR"/>
        <family val="2"/>
        <charset val="204"/>
      </rPr>
      <t>перерахунок</t>
    </r>
  </si>
  <si>
    <t>Розрахункові таблиці LPS</t>
  </si>
  <si>
    <t>Розрахунок радіусу захисту блискавкоприймача E.S.E.</t>
  </si>
  <si>
    <t>Формула для розрахунку радіусу захисту ESEAT</t>
  </si>
  <si>
    <t>згідно р. 5.2.3.2 NFC 17-102 зону захисту ESEAT 
потрібно розраховувати за формулами:</t>
  </si>
  <si>
    <t>(1)*</t>
  </si>
  <si>
    <t>(2)**</t>
  </si>
  <si>
    <r>
      <rPr>
        <b/>
        <sz val="16"/>
        <color theme="5"/>
        <rFont val="ISOCPEUR"/>
        <family val="2"/>
        <charset val="204"/>
      </rPr>
      <t>*</t>
    </r>
    <r>
      <rPr>
        <b/>
        <sz val="16"/>
        <color theme="1" tint="0.34998626667073579"/>
        <rFont val="ISOCPEUR"/>
        <family val="2"/>
        <charset val="204"/>
      </rPr>
      <t xml:space="preserve"> </t>
    </r>
    <r>
      <rPr>
        <sz val="14"/>
        <color theme="1" tint="0.34998626667073579"/>
        <rFont val="ISOCPEUR"/>
        <family val="2"/>
        <charset val="204"/>
      </rPr>
      <t>- при різниці висоти між ESEAT і найвищою точкою захищуваної будівлі ≥5 м використовувати формулу (1)</t>
    </r>
  </si>
  <si>
    <r>
      <rPr>
        <b/>
        <sz val="16"/>
        <color theme="5"/>
        <rFont val="ISOCPEUR"/>
        <family val="2"/>
        <charset val="204"/>
      </rPr>
      <t>**</t>
    </r>
    <r>
      <rPr>
        <b/>
        <sz val="16"/>
        <color theme="1" tint="0.249977111117893"/>
        <rFont val="ISOCPEUR"/>
        <family val="2"/>
        <charset val="204"/>
      </rPr>
      <t xml:space="preserve"> </t>
    </r>
    <r>
      <rPr>
        <sz val="14"/>
        <color theme="1" tint="0.34998626667073579"/>
        <rFont val="ISOCPEUR"/>
        <family val="2"/>
        <charset val="204"/>
      </rPr>
      <t>- при різниці висоти між ESEAT і найвищою точкою захищуваної будівлі 2...5 м використовувати формулу (2)</t>
    </r>
  </si>
  <si>
    <r>
      <t xml:space="preserve">де: </t>
    </r>
    <r>
      <rPr>
        <b/>
        <sz val="16"/>
        <color theme="1" tint="0.14999847407452621"/>
        <rFont val="ISOCPEUR"/>
        <family val="2"/>
        <charset val="204"/>
      </rPr>
      <t>R</t>
    </r>
    <r>
      <rPr>
        <b/>
        <sz val="11"/>
        <color theme="1" tint="0.14999847407452621"/>
        <rFont val="ISOCPEUR"/>
        <family val="2"/>
        <charset val="204"/>
      </rPr>
      <t>p</t>
    </r>
    <r>
      <rPr>
        <b/>
        <sz val="16"/>
        <color theme="1" tint="0.14999847407452621"/>
        <rFont val="ISOCPEUR"/>
        <family val="2"/>
        <charset val="204"/>
      </rPr>
      <t>(h)</t>
    </r>
    <r>
      <rPr>
        <sz val="14"/>
        <color theme="1" tint="0.14999847407452621"/>
        <rFont val="ISOCPEUR"/>
        <family val="2"/>
        <charset val="204"/>
      </rPr>
      <t xml:space="preserve"> - радіус захисту ESEAT при різниці висоти h</t>
    </r>
  </si>
  <si>
    <r>
      <rPr>
        <b/>
        <sz val="16"/>
        <color theme="1" tint="0.14999847407452621"/>
        <rFont val="ISOCPEUR"/>
        <family val="2"/>
        <charset val="204"/>
      </rPr>
      <t>h</t>
    </r>
    <r>
      <rPr>
        <sz val="14"/>
        <color theme="1" tint="0.14999847407452621"/>
        <rFont val="ISOCPEUR"/>
        <family val="2"/>
        <charset val="204"/>
      </rPr>
      <t xml:space="preserve"> - різниця висоти між ESEAT та найвищою точкою захищуваної будівлі</t>
    </r>
  </si>
  <si>
    <r>
      <rPr>
        <b/>
        <sz val="16"/>
        <color theme="1" tint="0.14999847407452621"/>
        <rFont val="ISOCPEUR"/>
        <family val="2"/>
        <charset val="204"/>
      </rPr>
      <t>r</t>
    </r>
    <r>
      <rPr>
        <sz val="14"/>
        <color theme="1" tint="0.14999847407452621"/>
        <rFont val="ISOCPEUR"/>
        <family val="2"/>
        <charset val="204"/>
      </rPr>
      <t xml:space="preserve"> - радіус сфери (RSM) для відповідного рівня LPL</t>
    </r>
  </si>
  <si>
    <r>
      <rPr>
        <b/>
        <sz val="16"/>
        <color theme="1" tint="0.14999847407452621"/>
        <rFont val="ISOCPEUR"/>
        <family val="2"/>
        <charset val="204"/>
      </rPr>
      <t>Δ</t>
    </r>
    <r>
      <rPr>
        <sz val="14"/>
        <color theme="1" tint="0.14999847407452621"/>
        <rFont val="ISOCPEUR"/>
        <family val="2"/>
        <charset val="204"/>
      </rPr>
      <t xml:space="preserve"> (</t>
    </r>
    <r>
      <rPr>
        <b/>
        <sz val="11"/>
        <color theme="1" tint="0.14999847407452621"/>
        <rFont val="ISOCPEUR"/>
        <family val="2"/>
        <charset val="204"/>
      </rPr>
      <t>Δ</t>
    </r>
    <r>
      <rPr>
        <b/>
        <sz val="16"/>
        <color theme="1" tint="0.14999847407452621"/>
        <rFont val="ISOCPEUR"/>
        <family val="2"/>
        <charset val="204"/>
      </rPr>
      <t>T</t>
    </r>
    <r>
      <rPr>
        <sz val="14"/>
        <color theme="1" tint="0.14999847407452621"/>
        <rFont val="ISOCPEUR"/>
        <family val="2"/>
        <charset val="204"/>
      </rPr>
      <t>)- деклароване значення часового випередження, 
яке підтверджене випробуваннями згідно додатку С до NFC 17-102</t>
    </r>
  </si>
  <si>
    <r>
      <t>Калькулятор для розрахунку R</t>
    </r>
    <r>
      <rPr>
        <b/>
        <sz val="12"/>
        <color theme="1" tint="0.14999847407452621"/>
        <rFont val="ISOCPEUR"/>
        <family val="2"/>
        <charset val="204"/>
      </rPr>
      <t>p</t>
    </r>
    <r>
      <rPr>
        <b/>
        <sz val="16"/>
        <color theme="1" tint="0.14999847407452621"/>
        <rFont val="ISOCPEUR"/>
        <family val="2"/>
        <charset val="204"/>
      </rPr>
      <t>(h)</t>
    </r>
  </si>
  <si>
    <r>
      <rPr>
        <b/>
        <sz val="18"/>
        <color theme="1"/>
        <rFont val="ISOCPEUR"/>
        <family val="2"/>
        <charset val="204"/>
      </rPr>
      <t xml:space="preserve">h </t>
    </r>
    <r>
      <rPr>
        <sz val="12"/>
        <color theme="1"/>
        <rFont val="ISOCPEUR"/>
        <family val="2"/>
        <charset val="204"/>
      </rPr>
      <t>- висота над захищ.зоною</t>
    </r>
  </si>
  <si>
    <r>
      <rPr>
        <b/>
        <sz val="18"/>
        <color theme="1"/>
        <rFont val="ISOCPEUR"/>
        <family val="2"/>
        <charset val="204"/>
      </rPr>
      <t>r</t>
    </r>
    <r>
      <rPr>
        <sz val="12"/>
        <color theme="1"/>
        <rFont val="ISOCPEUR"/>
        <family val="2"/>
        <charset val="204"/>
      </rPr>
      <t xml:space="preserve"> - радіус сфери при LPL</t>
    </r>
  </si>
  <si>
    <r>
      <rPr>
        <b/>
        <sz val="16"/>
        <color theme="1"/>
        <rFont val="ISOCPEUR"/>
        <family val="2"/>
        <charset val="204"/>
      </rPr>
      <t>ΔT</t>
    </r>
    <r>
      <rPr>
        <sz val="12"/>
        <color theme="1"/>
        <rFont val="ISOCPEUR"/>
        <family val="2"/>
        <charset val="204"/>
      </rPr>
      <t xml:space="preserve"> - часове випередження, мс</t>
    </r>
  </si>
  <si>
    <t>(1) *</t>
  </si>
  <si>
    <t>(2) *</t>
  </si>
  <si>
    <t>(=) *</t>
  </si>
  <si>
    <r>
      <rPr>
        <b/>
        <sz val="18"/>
        <color theme="1"/>
        <rFont val="ISOCPEUR"/>
        <family val="2"/>
        <charset val="204"/>
      </rPr>
      <t>R</t>
    </r>
    <r>
      <rPr>
        <b/>
        <sz val="11"/>
        <color theme="1"/>
        <rFont val="ISOCPEUR"/>
        <family val="2"/>
        <charset val="204"/>
      </rPr>
      <t>p</t>
    </r>
    <r>
      <rPr>
        <b/>
        <sz val="14"/>
        <color theme="1"/>
        <rFont val="ISOCPEUR"/>
        <family val="2"/>
        <charset val="204"/>
      </rPr>
      <t xml:space="preserve">(h) </t>
    </r>
    <r>
      <rPr>
        <sz val="12"/>
        <color theme="1"/>
        <rFont val="ISOCPEUR"/>
        <family val="2"/>
        <charset val="204"/>
      </rPr>
      <t>- радіус захисту ESEAT, м</t>
    </r>
  </si>
  <si>
    <t>доземний 
провідник</t>
  </si>
  <si>
    <t>контр.
злучник
ЗЗ типу Б</t>
  </si>
  <si>
    <t xml:space="preserve">ESEAT  </t>
  </si>
  <si>
    <t>уземлювач 
типу А</t>
  </si>
  <si>
    <r>
      <rPr>
        <b/>
        <sz val="11"/>
        <color rgb="FFFFEA4F"/>
        <rFont val="Calibri"/>
        <family val="2"/>
        <charset val="204"/>
        <scheme val="minor"/>
      </rPr>
      <t>→</t>
    </r>
    <r>
      <rPr>
        <b/>
        <sz val="11"/>
        <color theme="8" tint="0.59999389629810485"/>
        <rFont val="ISOCPEUR"/>
        <family val="2"/>
        <charset val="204"/>
      </rPr>
      <t xml:space="preserve"> </t>
    </r>
    <r>
      <rPr>
        <b/>
        <sz val="11"/>
        <color rgb="FFFFEA4F"/>
        <rFont val="ISOCPEUR"/>
        <family val="2"/>
        <charset val="204"/>
      </rPr>
      <t>E.S.E.</t>
    </r>
  </si>
  <si>
    <t>Розрахунок радіусу захисту E.S.E. блискавкоприймача</t>
  </si>
  <si>
    <t>версія v2.2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</si>
</sst>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00"/>
  </numFmts>
  <fonts count="112">
    <font>
      <sz val="11"/>
      <color rgb="FF000000"/>
      <name val="Calibri"/>
      <family val="2"/>
      <charset val="204"/>
    </font>
    <font>
      <u/>
      <sz val="11"/>
      <color theme="10"/>
      <name val="Calibri"/>
      <family val="2"/>
      <charset val="204"/>
    </font>
    <font>
      <sz val="11"/>
      <color rgb="FF953735"/>
      <name val="Calibri"/>
      <family val="2"/>
      <charset val="204"/>
    </font>
    <font>
      <b/>
      <sz val="16"/>
      <color rgb="FFFF0000"/>
      <name val="Arial"/>
      <family val="2"/>
      <charset val="204"/>
    </font>
    <font>
      <sz val="11"/>
      <color rgb="FF000000"/>
      <name val="Arial"/>
      <family val="2"/>
      <charset val="204"/>
    </font>
    <font>
      <sz val="12"/>
      <color rgb="FF953735"/>
      <name val="Calibri"/>
      <family val="2"/>
      <charset val="204"/>
    </font>
    <font>
      <b/>
      <sz val="14"/>
      <color rgb="FF000000"/>
      <name val="Arial"/>
      <family val="2"/>
      <charset val="204"/>
    </font>
    <font>
      <sz val="11"/>
      <color rgb="FF000000"/>
      <name val="ISOCPEUR"/>
      <family val="2"/>
      <charset val="204"/>
    </font>
    <font>
      <b/>
      <sz val="12"/>
      <color theme="1" tint="0.14999847407452621"/>
      <name val="ISOCPEUR"/>
      <family val="2"/>
      <charset val="204"/>
    </font>
    <font>
      <sz val="12"/>
      <color rgb="FF000000"/>
      <name val="ISOCPEUR"/>
      <family val="2"/>
      <charset val="204"/>
    </font>
    <font>
      <sz val="14"/>
      <color rgb="FF000000"/>
      <name val="ISOCPEUR"/>
      <family val="2"/>
      <charset val="204"/>
    </font>
    <font>
      <b/>
      <sz val="14"/>
      <color theme="1" tint="0.14999847407452621"/>
      <name val="ISOCPEUR"/>
      <family val="2"/>
      <charset val="204"/>
    </font>
    <font>
      <sz val="14"/>
      <color theme="1" tint="0.14999847407452621"/>
      <name val="ISOCPEUR"/>
      <family val="2"/>
      <charset val="204"/>
    </font>
    <font>
      <u/>
      <sz val="14"/>
      <color theme="10"/>
      <name val="ISOCPEUR"/>
      <family val="2"/>
      <charset val="204"/>
    </font>
    <font>
      <b/>
      <sz val="16"/>
      <color theme="0"/>
      <name val="ISOCPEUR"/>
      <family val="2"/>
      <charset val="204"/>
    </font>
    <font>
      <b/>
      <u/>
      <sz val="16"/>
      <color theme="10"/>
      <name val="ISOCPEUR"/>
      <family val="2"/>
      <charset val="204"/>
    </font>
    <font>
      <b/>
      <u/>
      <sz val="15"/>
      <color theme="10"/>
      <name val="ISOCPEUR"/>
      <family val="2"/>
      <charset val="204"/>
    </font>
    <font>
      <i/>
      <sz val="12"/>
      <color rgb="FF000000"/>
      <name val="ISOCPEUR"/>
      <family val="2"/>
      <charset val="204"/>
    </font>
    <font>
      <b/>
      <sz val="11"/>
      <color rgb="FF000000"/>
      <name val="ISOCPEUR"/>
      <family val="2"/>
      <charset val="204"/>
    </font>
    <font>
      <b/>
      <sz val="12"/>
      <color rgb="FF000000"/>
      <name val="ISOCPEUR"/>
      <family val="2"/>
      <charset val="204"/>
    </font>
    <font>
      <b/>
      <sz val="12"/>
      <color indexed="55"/>
      <name val="ISOCPEUR"/>
      <family val="2"/>
      <charset val="204"/>
    </font>
    <font>
      <b/>
      <sz val="14"/>
      <color rgb="FF000000"/>
      <name val="ISOCPEUR"/>
      <family val="2"/>
      <charset val="204"/>
    </font>
    <font>
      <b/>
      <sz val="14"/>
      <color indexed="55"/>
      <name val="ISOCPEUR"/>
      <family val="2"/>
      <charset val="204"/>
    </font>
    <font>
      <b/>
      <sz val="11"/>
      <color indexed="55"/>
      <name val="ISOCPEUR"/>
      <family val="2"/>
      <charset val="204"/>
    </font>
    <font>
      <b/>
      <sz val="16"/>
      <color rgb="FF333333"/>
      <name val="GreekC"/>
      <charset val="204"/>
    </font>
    <font>
      <sz val="11"/>
      <color indexed="55"/>
      <name val="ISOCPEUR"/>
      <family val="2"/>
      <charset val="204"/>
    </font>
    <font>
      <b/>
      <sz val="12"/>
      <color rgb="FF007CA3"/>
      <name val="ISOCPEUR"/>
      <family val="2"/>
      <charset val="204"/>
    </font>
    <font>
      <b/>
      <sz val="11"/>
      <color rgb="FF007CA3"/>
      <name val="ISOCPEUR"/>
      <family val="2"/>
      <charset val="204"/>
    </font>
    <font>
      <b/>
      <sz val="12"/>
      <color theme="2" tint="-0.749992370372631"/>
      <name val="ISOCPEUR"/>
      <family val="2"/>
      <charset val="204"/>
    </font>
    <font>
      <sz val="11"/>
      <color theme="1" tint="0.14999847407452621"/>
      <name val="ISOCPEUR"/>
      <family val="2"/>
      <charset val="204"/>
    </font>
    <font>
      <sz val="12"/>
      <color theme="1" tint="0.14999847407452621"/>
      <name val="ISOCPEUR"/>
      <family val="2"/>
      <charset val="204"/>
    </font>
    <font>
      <b/>
      <sz val="16"/>
      <color rgb="FF000000"/>
      <name val="ISOCPEUR"/>
      <family val="2"/>
      <charset val="204"/>
    </font>
    <font>
      <b/>
      <sz val="12"/>
      <color theme="1" tint="4.9989318521683403E-2"/>
      <name val="ISOCPEUR"/>
      <family val="2"/>
      <charset val="204"/>
    </font>
    <font>
      <sz val="14"/>
      <color theme="1" tint="0.249977111117893"/>
      <name val="ISOCPEUR"/>
      <family val="2"/>
      <charset val="204"/>
    </font>
    <font>
      <b/>
      <sz val="12"/>
      <color theme="1"/>
      <name val="ISOCPEUR"/>
      <family val="2"/>
      <charset val="204"/>
    </font>
    <font>
      <b/>
      <sz val="12"/>
      <color rgb="FF007CA3"/>
      <name val="GreekC"/>
      <charset val="204"/>
    </font>
    <font>
      <sz val="11"/>
      <color theme="2" tint="-0.499984740745262"/>
      <name val="ISOCPEUR"/>
      <family val="2"/>
      <charset val="204"/>
    </font>
    <font>
      <b/>
      <sz val="12"/>
      <color theme="0" tint="-0.499984740745262"/>
      <name val="ISOCPEUR"/>
      <family val="2"/>
      <charset val="204"/>
    </font>
    <font>
      <b/>
      <sz val="12"/>
      <color rgb="FF333333"/>
      <name val="ISOCPEUR"/>
      <family val="2"/>
      <charset val="204"/>
    </font>
    <font>
      <b/>
      <sz val="15"/>
      <color rgb="FF009644"/>
      <name val="ISOCPEUR"/>
      <family val="2"/>
      <charset val="204"/>
    </font>
    <font>
      <b/>
      <sz val="20"/>
      <color theme="0"/>
      <name val="ISOCPEUR"/>
      <family val="2"/>
      <charset val="204"/>
    </font>
    <font>
      <b/>
      <sz val="15"/>
      <color rgb="FF007CA3"/>
      <name val="ISOCPEUR"/>
      <family val="2"/>
      <charset val="204"/>
    </font>
    <font>
      <u/>
      <sz val="12"/>
      <color rgb="FF007CA3"/>
      <name val="ISOCPEUR"/>
      <family val="2"/>
      <charset val="204"/>
    </font>
    <font>
      <b/>
      <sz val="13"/>
      <color theme="1" tint="0.14999847407452621"/>
      <name val="ISOCPEUR"/>
      <family val="2"/>
      <charset val="204"/>
    </font>
    <font>
      <b/>
      <sz val="15"/>
      <color theme="5"/>
      <name val="ISOCPEUR"/>
      <family val="2"/>
      <charset val="204"/>
    </font>
    <font>
      <b/>
      <sz val="15"/>
      <color rgb="FFFF0000"/>
      <name val="ISOCPEUR"/>
      <family val="2"/>
      <charset val="204"/>
    </font>
    <font>
      <b/>
      <sz val="14"/>
      <color theme="0" tint="-0.499984740745262"/>
      <name val="GreekC"/>
      <charset val="204"/>
    </font>
    <font>
      <b/>
      <sz val="14"/>
      <color theme="0" tint="-0.499984740745262"/>
      <name val="ISOCPEUR"/>
      <family val="2"/>
      <charset val="204"/>
    </font>
    <font>
      <b/>
      <sz val="16"/>
      <color rgb="FFFF0000"/>
      <name val="ISOCPEUR"/>
      <family val="2"/>
      <charset val="204"/>
    </font>
    <font>
      <b/>
      <sz val="14"/>
      <color theme="2" tint="-0.749992370372631"/>
      <name val="ISOCPEUR"/>
      <family val="2"/>
      <charset val="204"/>
    </font>
    <font>
      <sz val="11"/>
      <color rgb="FF953735"/>
      <name val="ISOCPEUR"/>
      <family val="2"/>
      <charset val="204"/>
    </font>
    <font>
      <sz val="12"/>
      <color rgb="FF953735"/>
      <name val="ISOCPEUR"/>
      <family val="2"/>
      <charset val="204"/>
    </font>
    <font>
      <b/>
      <u/>
      <sz val="12"/>
      <color theme="10"/>
      <name val="ISOCPEUR"/>
      <family val="2"/>
      <charset val="204"/>
    </font>
    <font>
      <b/>
      <sz val="14"/>
      <color rgb="FF333333"/>
      <name val="Symbol"/>
      <family val="1"/>
      <charset val="2"/>
    </font>
    <font>
      <b/>
      <sz val="14"/>
      <color rgb="FF333333"/>
      <name val="Arial"/>
      <family val="2"/>
      <charset val="204"/>
    </font>
    <font>
      <b/>
      <sz val="16"/>
      <color theme="2" tint="-0.749992370372631"/>
      <name val="ISOCPEUR"/>
      <family val="2"/>
      <charset val="204"/>
    </font>
    <font>
      <b/>
      <sz val="15"/>
      <color rgb="FFC00000"/>
      <name val="ISOCPEUR"/>
      <family val="2"/>
      <charset val="204"/>
    </font>
    <font>
      <b/>
      <sz val="15"/>
      <color theme="5" tint="-0.249977111117893"/>
      <name val="ISOCPEUR"/>
      <family val="2"/>
      <charset val="204"/>
    </font>
    <font>
      <sz val="14"/>
      <color theme="0"/>
      <name val="ISOCPEUR"/>
      <family val="2"/>
      <charset val="204"/>
    </font>
    <font>
      <b/>
      <sz val="12"/>
      <color theme="0"/>
      <name val="ISOCPEUR"/>
      <family val="2"/>
      <charset val="204"/>
    </font>
    <font>
      <b/>
      <sz val="14"/>
      <color theme="0"/>
      <name val="ISOCPEUR"/>
      <family val="2"/>
      <charset val="204"/>
    </font>
    <font>
      <b/>
      <sz val="14"/>
      <color rgb="FF007CA3"/>
      <name val="ISOCPEUR"/>
      <family val="2"/>
      <charset val="204"/>
    </font>
    <font>
      <b/>
      <sz val="16"/>
      <color rgb="FF007CA3"/>
      <name val="ISOCPEUR"/>
      <family val="2"/>
      <charset val="204"/>
    </font>
    <font>
      <b/>
      <sz val="11"/>
      <color theme="8" tint="0.59999389629810485"/>
      <name val="Calibri"/>
      <family val="2"/>
      <charset val="204"/>
    </font>
    <font>
      <b/>
      <sz val="11"/>
      <color rgb="FFFFEA4F"/>
      <name val="Calibri"/>
      <family val="2"/>
      <charset val="204"/>
    </font>
    <font>
      <b/>
      <sz val="11"/>
      <color rgb="FFFFEA4F"/>
      <name val="ISOCPEUR"/>
      <family val="2"/>
      <charset val="204"/>
    </font>
    <font>
      <b/>
      <sz val="11"/>
      <color theme="8" tint="0.79998168889431442"/>
      <name val="Calibri"/>
      <family val="2"/>
      <charset val="204"/>
    </font>
    <font>
      <sz val="11"/>
      <color theme="1"/>
      <name val="Czcionka tekstu podstawowego"/>
      <family val="2"/>
      <charset val="238"/>
    </font>
    <font>
      <b/>
      <sz val="14"/>
      <color theme="1"/>
      <name val="ISOCPEUR"/>
      <family val="2"/>
      <charset val="204"/>
    </font>
    <font>
      <b/>
      <sz val="16"/>
      <color theme="1"/>
      <name val="ISOCPEUR"/>
      <family val="2"/>
      <charset val="204"/>
    </font>
    <font>
      <b/>
      <sz val="18"/>
      <color theme="1"/>
      <name val="ISOCPEUR"/>
      <family val="2"/>
      <charset val="204"/>
    </font>
    <font>
      <sz val="11"/>
      <color theme="1"/>
      <name val="ISOCPEUR"/>
      <family val="2"/>
      <charset val="204"/>
    </font>
    <font>
      <b/>
      <sz val="11"/>
      <color theme="1"/>
      <name val="ISOCPEUR"/>
      <family val="2"/>
      <charset val="204"/>
    </font>
    <font>
      <b/>
      <sz val="11"/>
      <name val="ISOCPEUR"/>
      <family val="2"/>
      <charset val="204"/>
    </font>
    <font>
      <b/>
      <sz val="12"/>
      <name val="ISOCPEUR"/>
      <family val="2"/>
      <charset val="204"/>
    </font>
    <font>
      <sz val="14"/>
      <color theme="1"/>
      <name val="ISOCPEUR"/>
      <family val="2"/>
      <charset val="204"/>
    </font>
    <font>
      <b/>
      <sz val="14"/>
      <name val="ISOCPEUR"/>
      <family val="2"/>
      <charset val="204"/>
    </font>
    <font>
      <b/>
      <sz val="13"/>
      <color theme="1"/>
      <name val="ISOCPEUR"/>
      <family val="2"/>
      <charset val="204"/>
    </font>
    <font>
      <b/>
      <sz val="15"/>
      <color theme="1"/>
      <name val="ISOCPEUR"/>
      <family val="2"/>
      <charset val="204"/>
    </font>
    <font>
      <b/>
      <sz val="16"/>
      <name val="ISOCPEUR"/>
      <family val="2"/>
      <charset val="204"/>
    </font>
    <font>
      <sz val="16"/>
      <color theme="1"/>
      <name val="ISOCPEUR"/>
      <family val="2"/>
      <charset val="204"/>
    </font>
    <font>
      <b/>
      <sz val="11"/>
      <color theme="8" tint="0.59999389629810485"/>
      <name val="ISOCPEUR"/>
      <family val="2"/>
      <charset val="204"/>
    </font>
    <font>
      <b/>
      <sz val="8"/>
      <color theme="1"/>
      <name val="ISOCPEUR"/>
      <family val="2"/>
      <charset val="204"/>
    </font>
    <font>
      <b/>
      <sz val="11"/>
      <color rgb="FFFF0000"/>
      <name val="ISOCPEUR"/>
      <family val="2"/>
      <charset val="204"/>
    </font>
    <font>
      <b/>
      <sz val="11"/>
      <color rgb="FF0070C0"/>
      <name val="ISOCPEUR"/>
      <family val="2"/>
      <charset val="204"/>
    </font>
    <font>
      <b/>
      <sz val="10"/>
      <color rgb="FFFFFF00"/>
      <name val="ISOCPEUR"/>
      <family val="2"/>
      <charset val="204"/>
    </font>
    <font>
      <sz val="13"/>
      <color theme="1"/>
      <name val="ISOCPEUR"/>
      <family val="2"/>
      <charset val="204"/>
    </font>
    <font>
      <b/>
      <sz val="11"/>
      <color theme="0"/>
      <name val="ISOCPEUR"/>
      <family val="2"/>
      <charset val="204"/>
    </font>
    <font>
      <sz val="15"/>
      <color theme="1"/>
      <name val="ISOCPEUR"/>
      <family val="2"/>
      <charset val="204"/>
    </font>
    <font>
      <sz val="14"/>
      <color theme="2" tint="-0.749992370372631"/>
      <name val="ISOCPEUR"/>
      <family val="2"/>
      <charset val="204"/>
    </font>
    <font>
      <sz val="14"/>
      <color rgb="FF007CA3"/>
      <name val="ISOCPEUR"/>
      <family val="2"/>
      <charset val="204"/>
    </font>
    <font>
      <sz val="16"/>
      <color theme="0"/>
      <name val="ISOCPEUR"/>
      <family val="2"/>
      <charset val="204"/>
    </font>
    <font>
      <b/>
      <sz val="11"/>
      <color theme="8" tint="0.79998168889431442"/>
      <name val="ISOCPEUR"/>
      <family val="2"/>
      <charset val="204"/>
    </font>
    <font>
      <b/>
      <sz val="16"/>
      <color theme="1" tint="0.249977111117893"/>
      <name val="ISOCPEUR"/>
      <family val="2"/>
      <charset val="204"/>
    </font>
    <font>
      <b/>
      <sz val="16"/>
      <color theme="2" tint="-0.499984740745262"/>
      <name val="ISOCPEUR"/>
      <family val="2"/>
      <charset val="204"/>
    </font>
    <font>
      <b/>
      <sz val="16"/>
      <color theme="5" tint="-0.249977111117893"/>
      <name val="ISOCPEUR"/>
      <family val="2"/>
      <charset val="204"/>
    </font>
    <font>
      <b/>
      <u/>
      <sz val="16"/>
      <color theme="2" tint="-0.499984740745262"/>
      <name val="ISOCPEUR"/>
      <family val="2"/>
      <charset val="204"/>
    </font>
    <font>
      <b/>
      <u/>
      <sz val="16"/>
      <color rgb="FF007CA3"/>
      <name val="ISOCPEUR"/>
      <family val="2"/>
      <charset val="204"/>
    </font>
    <font>
      <b/>
      <u/>
      <sz val="16"/>
      <color theme="5" tint="-0.249977111117893"/>
      <name val="ISOCPEUR"/>
      <family val="2"/>
      <charset val="204"/>
    </font>
    <font>
      <b/>
      <sz val="14"/>
      <color theme="2" tint="-0.499984740745262"/>
      <name val="ISOCPEUR"/>
      <family val="2"/>
      <charset val="204"/>
    </font>
    <font>
      <sz val="16"/>
      <color theme="2" tint="-0.499984740745262"/>
      <name val="ISOCPEUR"/>
      <family val="2"/>
      <charset val="204"/>
    </font>
    <font>
      <b/>
      <sz val="12"/>
      <color theme="2" tint="-0.499984740745262"/>
      <name val="ISOCPEUR"/>
      <family val="2"/>
      <charset val="204"/>
    </font>
    <font>
      <b/>
      <sz val="11"/>
      <color rgb="FFFFEA4F"/>
      <name val="Calibri"/>
      <family val="2"/>
      <charset val="204"/>
      <scheme val="minor"/>
    </font>
    <font>
      <b/>
      <sz val="28"/>
      <color rgb="FF004054"/>
      <name val="ISOCPEUR"/>
      <family val="2"/>
      <charset val="204"/>
    </font>
    <font>
      <sz val="12"/>
      <name val="Arial Cyr"/>
      <charset val="204"/>
    </font>
    <font>
      <sz val="16"/>
      <color theme="5"/>
      <name val="ISOCPEUR"/>
      <family val="2"/>
      <charset val="204"/>
    </font>
    <font>
      <b/>
      <sz val="16"/>
      <color theme="5"/>
      <name val="ISOCPEUR"/>
      <family val="2"/>
      <charset val="204"/>
    </font>
    <font>
      <b/>
      <sz val="16"/>
      <color theme="1" tint="0.34998626667073579"/>
      <name val="ISOCPEUR"/>
      <family val="2"/>
      <charset val="204"/>
    </font>
    <font>
      <sz val="14"/>
      <color theme="1" tint="0.34998626667073579"/>
      <name val="ISOCPEUR"/>
      <family val="2"/>
      <charset val="204"/>
    </font>
    <font>
      <b/>
      <sz val="16"/>
      <color theme="1" tint="0.14999847407452621"/>
      <name val="ISOCPEUR"/>
      <family val="2"/>
      <charset val="204"/>
    </font>
    <font>
      <b/>
      <sz val="11"/>
      <color theme="1" tint="0.14999847407452621"/>
      <name val="ISOCPEUR"/>
      <family val="2"/>
      <charset val="204"/>
    </font>
    <font>
      <sz val="12"/>
      <color theme="1"/>
      <name val="ISOCPEUR"/>
      <family val="2"/>
      <charset val="204"/>
    </font>
  </fonts>
  <fills count="37">
    <fill>
      <patternFill patternType="none"/>
    </fill>
    <fill>
      <patternFill patternType="gray125"/>
    </fill>
    <fill>
      <patternFill patternType="solid">
        <fgColor rgb="FFFFFFFF"/>
        <bgColor rgb="FFFFFFCC"/>
      </patternFill>
    </fill>
    <fill>
      <patternFill patternType="solid">
        <fgColor rgb="FFD9D9D9"/>
        <bgColor rgb="FFC0C0C0"/>
      </patternFill>
    </fill>
    <fill>
      <patternFill patternType="solid">
        <fgColor theme="0"/>
        <bgColor rgb="FFC0C0C0"/>
      </patternFill>
    </fill>
    <fill>
      <patternFill patternType="solid">
        <fgColor theme="0" tint="-0.14999847407452621"/>
        <bgColor rgb="FFC0C0C0"/>
      </patternFill>
    </fill>
    <fill>
      <patternFill patternType="solid">
        <fgColor theme="7" tint="0.59999389629810485"/>
        <bgColor rgb="FFC0C0C0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7CA3"/>
        <bgColor indexed="64"/>
      </patternFill>
    </fill>
    <fill>
      <patternFill patternType="solid">
        <fgColor theme="2"/>
        <bgColor rgb="FFC0C0C0"/>
      </patternFill>
    </fill>
    <fill>
      <patternFill patternType="solid">
        <fgColor theme="0" tint="-4.9989318521683403E-2"/>
        <bgColor rgb="FFC0C0C0"/>
      </patternFill>
    </fill>
    <fill>
      <patternFill patternType="solid">
        <fgColor theme="0"/>
        <bgColor indexed="64"/>
      </patternFill>
    </fill>
    <fill>
      <patternFill patternType="solid">
        <fgColor rgb="FFFFEA4F"/>
        <bgColor indexed="64"/>
      </patternFill>
    </fill>
    <fill>
      <patternFill patternType="solid">
        <fgColor rgb="FF009644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D661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005874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/>
      <diagonal/>
    </border>
    <border>
      <left style="thick">
        <color theme="0"/>
      </left>
      <right/>
      <top/>
      <bottom/>
      <diagonal/>
    </border>
    <border>
      <left/>
      <right/>
      <top style="thick">
        <color theme="0"/>
      </top>
      <bottom style="thick">
        <color theme="0"/>
      </bottom>
      <diagonal/>
    </border>
    <border>
      <left/>
      <right/>
      <top/>
      <bottom style="thin">
        <color theme="6"/>
      </bottom>
      <diagonal/>
    </border>
  </borders>
  <cellStyleXfs count="3">
    <xf numFmtId="0" fontId="0" fillId="0" borderId="0"/>
    <xf numFmtId="0" fontId="1" fillId="0" borderId="0" applyNumberFormat="0" applyFill="0" applyBorder="0" applyAlignment="0" applyProtection="0"/>
    <xf numFmtId="0" fontId="67" fillId="0" borderId="0"/>
  </cellStyleXfs>
  <cellXfs count="272">
    <xf numFmtId="0" fontId="0" fillId="0" borderId="0" xfId="0"/>
    <xf numFmtId="0" fontId="0" fillId="0" borderId="0" xfId="0" applyProtection="1">
      <protection hidden="1"/>
    </xf>
    <xf numFmtId="0" fontId="2" fillId="0" borderId="0" xfId="0" applyFont="1" applyProtection="1">
      <protection hidden="1"/>
    </xf>
    <xf numFmtId="1" fontId="3" fillId="0" borderId="0" xfId="0" applyNumberFormat="1" applyFont="1" applyAlignment="1" applyProtection="1">
      <alignment vertical="center"/>
      <protection hidden="1"/>
    </xf>
    <xf numFmtId="2" fontId="4" fillId="0" borderId="0" xfId="0" applyNumberFormat="1" applyFont="1" applyAlignment="1" applyProtection="1">
      <alignment vertical="center" wrapText="1"/>
      <protection hidden="1"/>
    </xf>
    <xf numFmtId="2" fontId="4" fillId="2" borderId="0" xfId="0" applyNumberFormat="1" applyFont="1" applyFill="1" applyAlignment="1" applyProtection="1">
      <alignment vertical="center"/>
      <protection hidden="1"/>
    </xf>
    <xf numFmtId="2" fontId="4" fillId="0" borderId="0" xfId="0" applyNumberFormat="1" applyFont="1" applyAlignment="1" applyProtection="1">
      <alignment vertical="center"/>
      <protection hidden="1"/>
    </xf>
    <xf numFmtId="2" fontId="4" fillId="2" borderId="0" xfId="0" applyNumberFormat="1" applyFont="1" applyFill="1" applyAlignment="1" applyProtection="1">
      <alignment horizontal="center" vertical="center"/>
      <protection hidden="1"/>
    </xf>
    <xf numFmtId="0" fontId="5" fillId="0" borderId="0" xfId="0" applyFont="1" applyProtection="1">
      <protection hidden="1"/>
    </xf>
    <xf numFmtId="0" fontId="0" fillId="0" borderId="0" xfId="0" applyAlignment="1" applyProtection="1">
      <alignment horizontal="left" indent="2"/>
      <protection hidden="1"/>
    </xf>
    <xf numFmtId="0" fontId="0" fillId="0" borderId="0" xfId="0" applyAlignment="1" applyProtection="1">
      <alignment horizontal="left" indent="1"/>
      <protection hidden="1"/>
    </xf>
    <xf numFmtId="1" fontId="6" fillId="0" borderId="0" xfId="0" applyNumberFormat="1" applyFont="1" applyAlignment="1" applyProtection="1">
      <alignment horizontal="left" vertical="center" indent="1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alignment horizontal="left" indent="1"/>
      <protection hidden="1"/>
    </xf>
    <xf numFmtId="0" fontId="10" fillId="0" borderId="0" xfId="0" applyFont="1" applyProtection="1">
      <protection hidden="1"/>
    </xf>
    <xf numFmtId="1" fontId="19" fillId="3" borderId="0" xfId="0" applyNumberFormat="1" applyFont="1" applyFill="1" applyBorder="1" applyAlignment="1" applyProtection="1">
      <alignment horizontal="center" vertical="center" wrapText="1"/>
      <protection hidden="1"/>
    </xf>
    <xf numFmtId="2" fontId="23" fillId="10" borderId="0" xfId="0" applyNumberFormat="1" applyFont="1" applyFill="1" applyBorder="1" applyAlignment="1" applyProtection="1">
      <alignment horizontal="center" vertical="center" wrapText="1"/>
      <protection hidden="1"/>
    </xf>
    <xf numFmtId="2" fontId="23" fillId="11" borderId="0" xfId="0" applyNumberFormat="1" applyFont="1" applyFill="1" applyBorder="1" applyAlignment="1" applyProtection="1">
      <alignment horizontal="center" vertical="center" wrapText="1"/>
      <protection hidden="1"/>
    </xf>
    <xf numFmtId="164" fontId="8" fillId="4" borderId="0" xfId="0" applyNumberFormat="1" applyFont="1" applyFill="1" applyBorder="1" applyAlignment="1" applyProtection="1">
      <alignment horizontal="center" vertical="center"/>
      <protection hidden="1"/>
    </xf>
    <xf numFmtId="164" fontId="31" fillId="4" borderId="0" xfId="0" applyNumberFormat="1" applyFont="1" applyFill="1" applyBorder="1" applyAlignment="1" applyProtection="1">
      <alignment horizontal="center" vertical="center"/>
      <protection hidden="1"/>
    </xf>
    <xf numFmtId="164" fontId="31" fillId="3" borderId="0" xfId="0" applyNumberFormat="1" applyFont="1" applyFill="1" applyBorder="1" applyAlignment="1" applyProtection="1">
      <alignment horizontal="center" vertical="center"/>
      <protection hidden="1"/>
    </xf>
    <xf numFmtId="2" fontId="12" fillId="4" borderId="0" xfId="0" applyNumberFormat="1" applyFont="1" applyFill="1" applyBorder="1" applyAlignment="1" applyProtection="1">
      <alignment horizontal="center" vertical="center"/>
      <protection hidden="1"/>
    </xf>
    <xf numFmtId="2" fontId="33" fillId="4" borderId="0" xfId="0" applyNumberFormat="1" applyFont="1" applyFill="1" applyBorder="1" applyAlignment="1" applyProtection="1">
      <alignment horizontal="center" vertical="center"/>
      <protection hidden="1"/>
    </xf>
    <xf numFmtId="2" fontId="12" fillId="10" borderId="0" xfId="0" applyNumberFormat="1" applyFont="1" applyFill="1" applyBorder="1" applyAlignment="1" applyProtection="1">
      <alignment horizontal="center" vertical="center"/>
      <protection hidden="1"/>
    </xf>
    <xf numFmtId="2" fontId="33" fillId="11" borderId="0" xfId="0" applyNumberFormat="1" applyFont="1" applyFill="1" applyBorder="1" applyAlignment="1" applyProtection="1">
      <alignment horizontal="center" vertical="center"/>
      <protection hidden="1"/>
    </xf>
    <xf numFmtId="0" fontId="0" fillId="12" borderId="0" xfId="0" applyFill="1" applyProtection="1">
      <protection hidden="1"/>
    </xf>
    <xf numFmtId="2" fontId="21" fillId="13" borderId="0" xfId="0" applyNumberFormat="1" applyFont="1" applyFill="1" applyAlignment="1" applyProtection="1">
      <alignment horizontal="center" vertical="center"/>
      <protection locked="0" hidden="1"/>
    </xf>
    <xf numFmtId="0" fontId="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center" vertical="center"/>
      <protection hidden="1"/>
    </xf>
    <xf numFmtId="0" fontId="19" fillId="0" borderId="0" xfId="0" applyFont="1" applyAlignment="1" applyProtection="1">
      <alignment horizontal="left" vertical="center"/>
      <protection hidden="1"/>
    </xf>
    <xf numFmtId="2" fontId="19" fillId="0" borderId="0" xfId="0" applyNumberFormat="1" applyFont="1" applyAlignment="1" applyProtection="1">
      <alignment horizontal="center" vertical="center"/>
      <protection hidden="1"/>
    </xf>
    <xf numFmtId="0" fontId="36" fillId="0" borderId="0" xfId="0" applyFont="1" applyProtection="1">
      <protection hidden="1"/>
    </xf>
    <xf numFmtId="0" fontId="36" fillId="0" borderId="0" xfId="0" applyFont="1" applyAlignment="1" applyProtection="1">
      <alignment vertical="top"/>
      <protection hidden="1"/>
    </xf>
    <xf numFmtId="0" fontId="10" fillId="12" borderId="0" xfId="0" applyFont="1" applyFill="1" applyAlignment="1" applyProtection="1">
      <alignment horizontal="left" indent="1"/>
      <protection hidden="1"/>
    </xf>
    <xf numFmtId="1" fontId="18" fillId="0" borderId="0" xfId="0" applyNumberFormat="1" applyFont="1" applyAlignment="1" applyProtection="1">
      <alignment vertical="center"/>
      <protection hidden="1"/>
    </xf>
    <xf numFmtId="0" fontId="37" fillId="0" borderId="0" xfId="0" applyFont="1" applyProtection="1">
      <protection hidden="1"/>
    </xf>
    <xf numFmtId="1" fontId="19" fillId="0" borderId="0" xfId="0" applyNumberFormat="1" applyFont="1" applyAlignment="1" applyProtection="1">
      <alignment vertical="center"/>
      <protection hidden="1"/>
    </xf>
    <xf numFmtId="0" fontId="32" fillId="0" borderId="0" xfId="0" applyFont="1" applyProtection="1">
      <protection hidden="1"/>
    </xf>
    <xf numFmtId="1" fontId="39" fillId="4" borderId="0" xfId="0" applyNumberFormat="1" applyFont="1" applyFill="1" applyBorder="1" applyAlignment="1" applyProtection="1">
      <alignment horizontal="center" vertical="center"/>
      <protection hidden="1"/>
    </xf>
    <xf numFmtId="1" fontId="39" fillId="3" borderId="0" xfId="0" applyNumberFormat="1" applyFont="1" applyFill="1" applyBorder="1" applyAlignment="1" applyProtection="1">
      <alignment horizontal="center" vertical="center"/>
      <protection hidden="1"/>
    </xf>
    <xf numFmtId="1" fontId="40" fillId="14" borderId="0" xfId="1" applyNumberFormat="1" applyFont="1" applyFill="1" applyAlignment="1" applyProtection="1">
      <alignment horizontal="center" vertical="center"/>
      <protection hidden="1"/>
    </xf>
    <xf numFmtId="1" fontId="41" fillId="4" borderId="0" xfId="0" applyNumberFormat="1" applyFont="1" applyFill="1" applyBorder="1" applyAlignment="1" applyProtection="1">
      <alignment horizontal="center" vertical="center"/>
      <protection hidden="1"/>
    </xf>
    <xf numFmtId="1" fontId="41" fillId="3" borderId="0" xfId="0" applyNumberFormat="1" applyFont="1" applyFill="1" applyBorder="1" applyAlignment="1" applyProtection="1">
      <alignment horizontal="center" vertical="center"/>
      <protection hidden="1"/>
    </xf>
    <xf numFmtId="1" fontId="40" fillId="9" borderId="0" xfId="1" applyNumberFormat="1" applyFont="1" applyFill="1" applyAlignment="1" applyProtection="1">
      <alignment horizontal="center" vertical="center"/>
      <protection hidden="1"/>
    </xf>
    <xf numFmtId="2" fontId="19" fillId="3" borderId="0" xfId="0" applyNumberFormat="1" applyFont="1" applyFill="1" applyBorder="1" applyAlignment="1" applyProtection="1">
      <alignment horizontal="center" vertical="center" wrapText="1"/>
      <protection hidden="1"/>
    </xf>
    <xf numFmtId="1" fontId="13" fillId="12" borderId="0" xfId="1" applyNumberFormat="1" applyFont="1" applyFill="1" applyAlignment="1" applyProtection="1">
      <alignment horizontal="left" vertical="center" indent="2"/>
      <protection hidden="1"/>
    </xf>
    <xf numFmtId="1" fontId="40" fillId="12" borderId="0" xfId="1" applyNumberFormat="1" applyFont="1" applyFill="1" applyAlignment="1" applyProtection="1">
      <alignment horizontal="center" vertical="center"/>
      <protection hidden="1"/>
    </xf>
    <xf numFmtId="2" fontId="23" fillId="4" borderId="0" xfId="0" applyNumberFormat="1" applyFont="1" applyFill="1" applyBorder="1" applyAlignment="1" applyProtection="1">
      <alignment horizontal="center" vertical="center" wrapText="1"/>
      <protection hidden="1"/>
    </xf>
    <xf numFmtId="2" fontId="4" fillId="15" borderId="0" xfId="0" applyNumberFormat="1" applyFont="1" applyFill="1" applyAlignment="1" applyProtection="1">
      <alignment vertical="center"/>
      <protection hidden="1"/>
    </xf>
    <xf numFmtId="0" fontId="2" fillId="12" borderId="0" xfId="0" applyFont="1" applyFill="1" applyProtection="1">
      <protection hidden="1"/>
    </xf>
    <xf numFmtId="1" fontId="42" fillId="12" borderId="0" xfId="1" applyNumberFormat="1" applyFont="1" applyFill="1" applyAlignment="1" applyProtection="1">
      <alignment horizontal="left" vertical="center" indent="2"/>
      <protection hidden="1"/>
    </xf>
    <xf numFmtId="1" fontId="16" fillId="12" borderId="0" xfId="1" applyNumberFormat="1" applyFont="1" applyFill="1" applyAlignment="1" applyProtection="1">
      <alignment horizontal="left" vertical="center" indent="2"/>
      <protection hidden="1"/>
    </xf>
    <xf numFmtId="1" fontId="44" fillId="4" borderId="0" xfId="0" applyNumberFormat="1" applyFont="1" applyFill="1" applyBorder="1" applyAlignment="1" applyProtection="1">
      <alignment horizontal="center" vertical="center"/>
      <protection hidden="1"/>
    </xf>
    <xf numFmtId="1" fontId="44" fillId="3" borderId="0" xfId="0" applyNumberFormat="1" applyFont="1" applyFill="1" applyBorder="1" applyAlignment="1" applyProtection="1">
      <alignment horizontal="center" vertical="center"/>
      <protection hidden="1"/>
    </xf>
    <xf numFmtId="1" fontId="40" fillId="16" borderId="0" xfId="1" applyNumberFormat="1" applyFont="1" applyFill="1" applyAlignment="1" applyProtection="1">
      <alignment horizontal="center" vertical="center"/>
      <protection hidden="1"/>
    </xf>
    <xf numFmtId="1" fontId="40" fillId="17" borderId="0" xfId="1" applyNumberFormat="1" applyFont="1" applyFill="1" applyAlignment="1" applyProtection="1">
      <alignment horizontal="center" vertical="center"/>
      <protection hidden="1"/>
    </xf>
    <xf numFmtId="1" fontId="45" fillId="4" borderId="0" xfId="0" applyNumberFormat="1" applyFont="1" applyFill="1" applyBorder="1" applyAlignment="1" applyProtection="1">
      <alignment horizontal="center" vertical="center"/>
      <protection hidden="1"/>
    </xf>
    <xf numFmtId="1" fontId="45" fillId="3" borderId="0" xfId="0" applyNumberFormat="1" applyFont="1" applyFill="1" applyBorder="1" applyAlignment="1" applyProtection="1">
      <alignment horizontal="center" vertical="center"/>
      <protection hidden="1"/>
    </xf>
    <xf numFmtId="0" fontId="37" fillId="12" borderId="0" xfId="0" applyFont="1" applyFill="1" applyAlignment="1" applyProtection="1">
      <alignment horizontal="center" vertical="center"/>
      <protection hidden="1"/>
    </xf>
    <xf numFmtId="0" fontId="46" fillId="12" borderId="0" xfId="0" applyFont="1" applyFill="1" applyAlignment="1" applyProtection="1">
      <alignment horizontal="center" vertical="center"/>
      <protection hidden="1"/>
    </xf>
    <xf numFmtId="2" fontId="37" fillId="12" borderId="0" xfId="0" applyNumberFormat="1" applyFont="1" applyFill="1" applyAlignment="1" applyProtection="1">
      <alignment horizontal="center" vertical="center"/>
      <protection hidden="1"/>
    </xf>
    <xf numFmtId="0" fontId="37" fillId="12" borderId="0" xfId="0" applyFont="1" applyFill="1" applyAlignment="1">
      <alignment horizontal="center" vertical="center"/>
    </xf>
    <xf numFmtId="0" fontId="47" fillId="12" borderId="0" xfId="0" applyFont="1" applyFill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 indent="2"/>
      <protection hidden="1"/>
    </xf>
    <xf numFmtId="0" fontId="7" fillId="0" borderId="0" xfId="0" applyFont="1" applyAlignment="1" applyProtection="1">
      <alignment horizontal="left" indent="2"/>
      <protection hidden="1"/>
    </xf>
    <xf numFmtId="1" fontId="48" fillId="0" borderId="0" xfId="0" applyNumberFormat="1" applyFont="1" applyAlignment="1" applyProtection="1">
      <alignment vertical="center"/>
      <protection hidden="1"/>
    </xf>
    <xf numFmtId="2" fontId="7" fillId="0" borderId="0" xfId="0" applyNumberFormat="1" applyFont="1" applyAlignment="1" applyProtection="1">
      <alignment vertical="center" wrapText="1"/>
      <protection hidden="1"/>
    </xf>
    <xf numFmtId="2" fontId="17" fillId="3" borderId="0" xfId="0" applyNumberFormat="1" applyFont="1" applyFill="1" applyBorder="1" applyAlignment="1" applyProtection="1">
      <alignment horizontal="center" vertical="center" wrapText="1"/>
      <protection hidden="1"/>
    </xf>
    <xf numFmtId="164" fontId="30" fillId="4" borderId="0" xfId="0" applyNumberFormat="1" applyFont="1" applyFill="1" applyBorder="1" applyAlignment="1" applyProtection="1">
      <alignment horizontal="center" vertical="center"/>
      <protection hidden="1"/>
    </xf>
    <xf numFmtId="2" fontId="7" fillId="2" borderId="0" xfId="0" applyNumberFormat="1" applyFont="1" applyFill="1" applyAlignment="1" applyProtection="1">
      <alignment vertical="center"/>
      <protection hidden="1"/>
    </xf>
    <xf numFmtId="164" fontId="30" fillId="5" borderId="0" xfId="0" applyNumberFormat="1" applyFont="1" applyFill="1" applyBorder="1" applyAlignment="1" applyProtection="1">
      <alignment horizontal="center" vertical="center"/>
      <protection hidden="1"/>
    </xf>
    <xf numFmtId="2" fontId="7" fillId="0" borderId="0" xfId="0" applyNumberFormat="1" applyFont="1" applyAlignment="1" applyProtection="1">
      <alignment vertical="center"/>
      <protection hidden="1"/>
    </xf>
    <xf numFmtId="2" fontId="7" fillId="2" borderId="0" xfId="0" applyNumberFormat="1" applyFont="1" applyFill="1" applyAlignment="1" applyProtection="1">
      <alignment horizontal="center" vertical="center"/>
      <protection hidden="1"/>
    </xf>
    <xf numFmtId="1" fontId="7" fillId="0" borderId="0" xfId="0" applyNumberFormat="1" applyFont="1" applyAlignment="1" applyProtection="1">
      <alignment vertical="center"/>
      <protection hidden="1"/>
    </xf>
    <xf numFmtId="0" fontId="50" fillId="0" borderId="0" xfId="0" applyFont="1" applyProtection="1">
      <protection hidden="1"/>
    </xf>
    <xf numFmtId="0" fontId="51" fillId="0" borderId="0" xfId="0" applyFont="1" applyProtection="1">
      <protection hidden="1"/>
    </xf>
    <xf numFmtId="1" fontId="28" fillId="8" borderId="0" xfId="0" applyNumberFormat="1" applyFont="1" applyFill="1" applyAlignment="1" applyProtection="1">
      <alignment vertical="center" wrapText="1"/>
      <protection hidden="1"/>
    </xf>
    <xf numFmtId="1" fontId="28" fillId="12" borderId="0" xfId="0" applyNumberFormat="1" applyFont="1" applyFill="1" applyAlignment="1" applyProtection="1">
      <alignment vertical="center" wrapText="1"/>
      <protection hidden="1"/>
    </xf>
    <xf numFmtId="1" fontId="11" fillId="18" borderId="0" xfId="0" applyNumberFormat="1" applyFont="1" applyFill="1" applyAlignment="1" applyProtection="1">
      <alignment horizontal="left" vertical="center" indent="1"/>
      <protection hidden="1"/>
    </xf>
    <xf numFmtId="1" fontId="43" fillId="12" borderId="0" xfId="0" applyNumberFormat="1" applyFont="1" applyFill="1" applyAlignment="1" applyProtection="1">
      <alignment horizontal="left" vertical="center" indent="1"/>
      <protection hidden="1"/>
    </xf>
    <xf numFmtId="1" fontId="16" fillId="18" borderId="0" xfId="1" applyNumberFormat="1" applyFont="1" applyFill="1" applyAlignment="1" applyProtection="1">
      <alignment horizontal="center" vertical="center"/>
      <protection hidden="1"/>
    </xf>
    <xf numFmtId="1" fontId="15" fillId="18" borderId="0" xfId="1" applyNumberFormat="1" applyFont="1" applyFill="1" applyAlignment="1" applyProtection="1">
      <alignment horizontal="left" vertical="center" indent="2"/>
      <protection hidden="1"/>
    </xf>
    <xf numFmtId="1" fontId="15" fillId="18" borderId="0" xfId="1" applyNumberFormat="1" applyFont="1" applyFill="1" applyAlignment="1" applyProtection="1">
      <alignment horizontal="left" vertical="center"/>
      <protection hidden="1"/>
    </xf>
    <xf numFmtId="1" fontId="15" fillId="18" borderId="0" xfId="1" applyNumberFormat="1" applyFont="1" applyFill="1" applyAlignment="1" applyProtection="1">
      <alignment horizontal="center" vertical="center"/>
      <protection hidden="1"/>
    </xf>
    <xf numFmtId="1" fontId="21" fillId="0" borderId="0" xfId="0" applyNumberFormat="1" applyFont="1" applyAlignment="1" applyProtection="1">
      <alignment horizontal="left" vertical="center" indent="1"/>
      <protection hidden="1"/>
    </xf>
    <xf numFmtId="0" fontId="7" fillId="12" borderId="0" xfId="0" applyFont="1" applyFill="1" applyProtection="1">
      <protection hidden="1"/>
    </xf>
    <xf numFmtId="1" fontId="55" fillId="6" borderId="0" xfId="0" applyNumberFormat="1" applyFont="1" applyFill="1" applyBorder="1" applyAlignment="1" applyProtection="1">
      <alignment horizontal="center" vertical="center"/>
      <protection locked="0" hidden="1"/>
    </xf>
    <xf numFmtId="2" fontId="19" fillId="10" borderId="0" xfId="0" applyNumberFormat="1" applyFont="1" applyFill="1" applyBorder="1" applyAlignment="1" applyProtection="1">
      <alignment horizontal="center" vertical="center" wrapText="1"/>
      <protection hidden="1"/>
    </xf>
    <xf numFmtId="2" fontId="19" fillId="11" borderId="0" xfId="0" applyNumberFormat="1" applyFont="1" applyFill="1" applyBorder="1" applyAlignment="1" applyProtection="1">
      <alignment horizontal="center" vertical="center" wrapText="1"/>
      <protection hidden="1"/>
    </xf>
    <xf numFmtId="164" fontId="31" fillId="5" borderId="0" xfId="0" applyNumberFormat="1" applyFont="1" applyFill="1" applyBorder="1" applyAlignment="1" applyProtection="1">
      <alignment horizontal="center" vertical="center"/>
      <protection hidden="1"/>
    </xf>
    <xf numFmtId="1" fontId="56" fillId="4" borderId="0" xfId="0" applyNumberFormat="1" applyFont="1" applyFill="1" applyBorder="1" applyAlignment="1" applyProtection="1">
      <alignment horizontal="center" vertical="center"/>
      <protection hidden="1"/>
    </xf>
    <xf numFmtId="1" fontId="56" fillId="3" borderId="0" xfId="0" applyNumberFormat="1" applyFont="1" applyFill="1" applyBorder="1" applyAlignment="1" applyProtection="1">
      <alignment horizontal="center" vertical="center"/>
      <protection hidden="1"/>
    </xf>
    <xf numFmtId="1" fontId="57" fillId="4" borderId="0" xfId="0" applyNumberFormat="1" applyFont="1" applyFill="1" applyBorder="1" applyAlignment="1" applyProtection="1">
      <alignment horizontal="center" vertical="center"/>
      <protection hidden="1"/>
    </xf>
    <xf numFmtId="1" fontId="57" fillId="3" borderId="0" xfId="0" applyNumberFormat="1" applyFont="1" applyFill="1" applyBorder="1" applyAlignment="1" applyProtection="1">
      <alignment horizontal="center" vertical="center"/>
      <protection hidden="1"/>
    </xf>
    <xf numFmtId="164" fontId="8" fillId="10" borderId="0" xfId="0" applyNumberFormat="1" applyFont="1" applyFill="1" applyBorder="1" applyAlignment="1" applyProtection="1">
      <alignment horizontal="center" vertical="center"/>
      <protection hidden="1"/>
    </xf>
    <xf numFmtId="164" fontId="8" fillId="11" borderId="0" xfId="0" applyNumberFormat="1" applyFont="1" applyFill="1" applyBorder="1" applyAlignment="1" applyProtection="1">
      <alignment horizontal="center" vertical="center"/>
      <protection hidden="1"/>
    </xf>
    <xf numFmtId="0" fontId="34" fillId="0" borderId="0" xfId="2" applyFont="1" applyProtection="1">
      <protection hidden="1"/>
    </xf>
    <xf numFmtId="1" fontId="69" fillId="0" borderId="0" xfId="2" applyNumberFormat="1" applyFont="1" applyAlignment="1" applyProtection="1">
      <alignment vertical="center"/>
      <protection hidden="1"/>
    </xf>
    <xf numFmtId="0" fontId="68" fillId="0" borderId="0" xfId="2" applyFont="1" applyProtection="1">
      <protection hidden="1"/>
    </xf>
    <xf numFmtId="0" fontId="74" fillId="21" borderId="0" xfId="2" applyFont="1" applyFill="1" applyBorder="1" applyAlignment="1" applyProtection="1">
      <alignment horizontal="center" vertical="center"/>
      <protection locked="0"/>
    </xf>
    <xf numFmtId="0" fontId="71" fillId="0" borderId="0" xfId="2" applyFont="1" applyProtection="1">
      <protection hidden="1"/>
    </xf>
    <xf numFmtId="0" fontId="71" fillId="0" borderId="0" xfId="2" applyFont="1" applyAlignment="1" applyProtection="1">
      <alignment horizontal="center"/>
      <protection hidden="1"/>
    </xf>
    <xf numFmtId="0" fontId="71" fillId="0" borderId="0" xfId="2" applyFont="1" applyProtection="1">
      <protection locked="0"/>
    </xf>
    <xf numFmtId="0" fontId="83" fillId="0" borderId="0" xfId="2" applyFont="1" applyAlignment="1" applyProtection="1">
      <alignment horizontal="center" vertical="center" wrapText="1"/>
      <protection hidden="1"/>
    </xf>
    <xf numFmtId="165" fontId="71" fillId="0" borderId="0" xfId="2" applyNumberFormat="1" applyFont="1" applyProtection="1">
      <protection hidden="1"/>
    </xf>
    <xf numFmtId="0" fontId="84" fillId="0" borderId="0" xfId="2" applyFont="1" applyAlignment="1" applyProtection="1">
      <alignment horizontal="center" vertical="center"/>
      <protection locked="0"/>
    </xf>
    <xf numFmtId="165" fontId="73" fillId="12" borderId="0" xfId="2" applyNumberFormat="1" applyFont="1" applyFill="1" applyProtection="1">
      <protection hidden="1"/>
    </xf>
    <xf numFmtId="0" fontId="71" fillId="0" borderId="0" xfId="2" applyFont="1" applyAlignment="1" applyProtection="1">
      <alignment horizontal="center"/>
      <protection locked="0"/>
    </xf>
    <xf numFmtId="0" fontId="68" fillId="19" borderId="0" xfId="2" applyFont="1" applyFill="1" applyBorder="1" applyAlignment="1" applyProtection="1">
      <alignment horizontal="center"/>
      <protection hidden="1"/>
    </xf>
    <xf numFmtId="0" fontId="68" fillId="26" borderId="0" xfId="2" applyFont="1" applyFill="1" applyBorder="1" applyAlignment="1" applyProtection="1">
      <alignment horizontal="center"/>
      <protection hidden="1"/>
    </xf>
    <xf numFmtId="164" fontId="88" fillId="12" borderId="3" xfId="2" applyNumberFormat="1" applyFont="1" applyFill="1" applyBorder="1" applyAlignment="1" applyProtection="1">
      <alignment horizontal="right" indent="2"/>
      <protection locked="0"/>
    </xf>
    <xf numFmtId="164" fontId="88" fillId="8" borderId="3" xfId="2" applyNumberFormat="1" applyFont="1" applyFill="1" applyBorder="1" applyAlignment="1" applyProtection="1">
      <alignment horizontal="right" indent="2"/>
      <protection locked="0"/>
    </xf>
    <xf numFmtId="164" fontId="88" fillId="0" borderId="3" xfId="2" applyNumberFormat="1" applyFont="1" applyBorder="1" applyAlignment="1" applyProtection="1">
      <alignment horizontal="right" indent="2"/>
      <protection locked="0"/>
    </xf>
    <xf numFmtId="165" fontId="71" fillId="29" borderId="0" xfId="2" applyNumberFormat="1" applyFont="1" applyFill="1" applyBorder="1" applyAlignment="1" applyProtection="1">
      <alignment horizontal="center"/>
      <protection locked="0"/>
    </xf>
    <xf numFmtId="165" fontId="71" fillId="29" borderId="0" xfId="2" applyNumberFormat="1" applyFont="1" applyFill="1" applyBorder="1" applyProtection="1">
      <protection locked="0"/>
    </xf>
    <xf numFmtId="0" fontId="71" fillId="0" borderId="0" xfId="2" applyFont="1" applyAlignment="1" applyProtection="1">
      <alignment horizontal="center" vertical="center"/>
      <protection hidden="1"/>
    </xf>
    <xf numFmtId="0" fontId="71" fillId="0" borderId="0" xfId="2" applyFont="1" applyAlignment="1" applyProtection="1">
      <alignment horizontal="center" vertical="center"/>
      <protection locked="0"/>
    </xf>
    <xf numFmtId="0" fontId="68" fillId="29" borderId="0" xfId="2" applyFont="1" applyFill="1" applyAlignment="1" applyProtection="1">
      <alignment horizontal="center" vertical="center"/>
      <protection hidden="1"/>
    </xf>
    <xf numFmtId="0" fontId="68" fillId="29" borderId="4" xfId="2" applyFont="1" applyFill="1" applyBorder="1" applyAlignment="1" applyProtection="1">
      <alignment horizontal="center" vertical="center"/>
      <protection hidden="1"/>
    </xf>
    <xf numFmtId="0" fontId="71" fillId="18" borderId="0" xfId="2" applyFont="1" applyFill="1" applyProtection="1">
      <protection hidden="1"/>
    </xf>
    <xf numFmtId="0" fontId="71" fillId="18" borderId="0" xfId="2" applyFont="1" applyFill="1" applyAlignment="1" applyProtection="1">
      <alignment horizontal="center" vertical="center"/>
      <protection hidden="1"/>
    </xf>
    <xf numFmtId="0" fontId="71" fillId="0" borderId="0" xfId="2" applyFont="1" applyAlignment="1" applyProtection="1">
      <alignment vertical="center"/>
      <protection hidden="1"/>
    </xf>
    <xf numFmtId="0" fontId="71" fillId="0" borderId="0" xfId="2" applyFont="1" applyAlignment="1" applyProtection="1">
      <alignment vertical="center"/>
      <protection locked="0"/>
    </xf>
    <xf numFmtId="0" fontId="71" fillId="18" borderId="0" xfId="2" applyFont="1" applyFill="1" applyAlignment="1" applyProtection="1">
      <alignment vertical="center"/>
      <protection hidden="1"/>
    </xf>
    <xf numFmtId="0" fontId="60" fillId="30" borderId="1" xfId="2" applyFont="1" applyFill="1" applyBorder="1" applyAlignment="1" applyProtection="1">
      <alignment horizontal="center" vertical="center" wrapText="1"/>
      <protection hidden="1"/>
    </xf>
    <xf numFmtId="0" fontId="60" fillId="30" borderId="1" xfId="2" applyFont="1" applyFill="1" applyBorder="1" applyAlignment="1" applyProtection="1">
      <alignment horizontal="center" vertical="center"/>
      <protection hidden="1"/>
    </xf>
    <xf numFmtId="0" fontId="71" fillId="19" borderId="0" xfId="2" applyFont="1" applyFill="1" applyAlignment="1" applyProtection="1">
      <alignment vertical="center"/>
      <protection hidden="1"/>
    </xf>
    <xf numFmtId="0" fontId="71" fillId="19" borderId="0" xfId="2" applyFont="1" applyFill="1" applyAlignment="1" applyProtection="1">
      <alignment horizontal="center" vertical="center"/>
      <protection hidden="1"/>
    </xf>
    <xf numFmtId="0" fontId="71" fillId="19" borderId="0" xfId="2" applyFont="1" applyFill="1" applyProtection="1">
      <protection locked="0"/>
    </xf>
    <xf numFmtId="0" fontId="71" fillId="19" borderId="0" xfId="2" applyFont="1" applyFill="1" applyProtection="1">
      <protection hidden="1"/>
    </xf>
    <xf numFmtId="0" fontId="71" fillId="32" borderId="0" xfId="2" applyFont="1" applyFill="1" applyProtection="1">
      <protection hidden="1"/>
    </xf>
    <xf numFmtId="0" fontId="71" fillId="32" borderId="0" xfId="2" applyFont="1" applyFill="1" applyAlignment="1" applyProtection="1">
      <alignment horizontal="center" vertical="center"/>
      <protection hidden="1"/>
    </xf>
    <xf numFmtId="0" fontId="71" fillId="32" borderId="0" xfId="2" applyFont="1" applyFill="1" applyProtection="1">
      <protection locked="0"/>
    </xf>
    <xf numFmtId="0" fontId="68" fillId="29" borderId="0" xfId="2" applyFont="1" applyFill="1" applyAlignment="1" applyProtection="1">
      <alignment horizontal="center" vertical="center"/>
      <protection locked="0"/>
    </xf>
    <xf numFmtId="0" fontId="68" fillId="29" borderId="4" xfId="2" applyFont="1" applyFill="1" applyBorder="1" applyAlignment="1" applyProtection="1">
      <alignment horizontal="center" vertical="center"/>
      <protection locked="0"/>
    </xf>
    <xf numFmtId="0" fontId="7" fillId="12" borderId="0" xfId="0" applyFont="1" applyFill="1"/>
    <xf numFmtId="0" fontId="21" fillId="12" borderId="0" xfId="0" applyFont="1" applyFill="1" applyAlignment="1">
      <alignment vertical="center"/>
    </xf>
    <xf numFmtId="0" fontId="7" fillId="18" borderId="0" xfId="0" applyFont="1" applyFill="1"/>
    <xf numFmtId="0" fontId="99" fillId="12" borderId="0" xfId="0" applyFont="1" applyFill="1" applyAlignment="1">
      <alignment horizontal="center" vertical="center"/>
    </xf>
    <xf numFmtId="0" fontId="36" fillId="12" borderId="0" xfId="0" applyFont="1" applyFill="1" applyAlignment="1">
      <alignment horizontal="center"/>
    </xf>
    <xf numFmtId="0" fontId="59" fillId="9" borderId="0" xfId="0" applyFont="1" applyFill="1" applyAlignment="1">
      <alignment horizontal="center" vertical="center"/>
    </xf>
    <xf numFmtId="0" fontId="7" fillId="33" borderId="0" xfId="0" applyFont="1" applyFill="1" applyAlignment="1" applyProtection="1">
      <alignment vertical="center"/>
      <protection hidden="1"/>
    </xf>
    <xf numFmtId="0" fontId="64" fillId="33" borderId="0" xfId="0" applyFont="1" applyFill="1" applyAlignment="1" applyProtection="1">
      <alignment horizontal="center" vertical="center"/>
      <protection hidden="1"/>
    </xf>
    <xf numFmtId="0" fontId="7" fillId="33" borderId="0" xfId="0" applyFont="1" applyFill="1" applyAlignment="1">
      <alignment vertical="center"/>
    </xf>
    <xf numFmtId="0" fontId="14" fillId="33" borderId="0" xfId="0" applyFont="1" applyFill="1" applyAlignment="1" applyProtection="1">
      <alignment horizontal="left" vertical="center" indent="2"/>
      <protection hidden="1"/>
    </xf>
    <xf numFmtId="0" fontId="0" fillId="33" borderId="0" xfId="0" applyFill="1" applyAlignment="1" applyProtection="1">
      <alignment vertical="center"/>
      <protection hidden="1"/>
    </xf>
    <xf numFmtId="0" fontId="63" fillId="33" borderId="0" xfId="0" applyFont="1" applyFill="1" applyAlignment="1" applyProtection="1">
      <alignment horizontal="center" vertical="center"/>
      <protection hidden="1"/>
    </xf>
    <xf numFmtId="0" fontId="0" fillId="33" borderId="0" xfId="0" applyFill="1" applyAlignment="1">
      <alignment vertical="center"/>
    </xf>
    <xf numFmtId="0" fontId="14" fillId="33" borderId="0" xfId="0" applyFont="1" applyFill="1" applyAlignment="1" applyProtection="1">
      <alignment horizontal="left" vertical="center"/>
      <protection hidden="1"/>
    </xf>
    <xf numFmtId="0" fontId="14" fillId="33" borderId="0" xfId="0" applyFont="1" applyFill="1" applyAlignment="1" applyProtection="1">
      <alignment horizontal="left" vertical="center" indent="4"/>
      <protection hidden="1"/>
    </xf>
    <xf numFmtId="0" fontId="7" fillId="34" borderId="0" xfId="0" applyFont="1" applyFill="1" applyAlignment="1" applyProtection="1">
      <alignment vertical="center"/>
      <protection hidden="1"/>
    </xf>
    <xf numFmtId="0" fontId="64" fillId="34" borderId="0" xfId="0" applyFont="1" applyFill="1" applyAlignment="1" applyProtection="1">
      <alignment horizontal="center" vertical="center"/>
      <protection hidden="1"/>
    </xf>
    <xf numFmtId="0" fontId="7" fillId="34" borderId="0" xfId="0" applyFont="1" applyFill="1" applyAlignment="1">
      <alignment vertical="center"/>
    </xf>
    <xf numFmtId="0" fontId="14" fillId="34" borderId="0" xfId="0" applyFont="1" applyFill="1" applyAlignment="1" applyProtection="1">
      <alignment vertical="center"/>
      <protection hidden="1"/>
    </xf>
    <xf numFmtId="0" fontId="100" fillId="18" borderId="0" xfId="0" applyFont="1" applyFill="1" applyAlignment="1">
      <alignment horizontal="left" indent="1"/>
    </xf>
    <xf numFmtId="1" fontId="93" fillId="12" borderId="0" xfId="2" applyNumberFormat="1" applyFont="1" applyFill="1" applyAlignment="1" applyProtection="1">
      <alignment horizontal="center" vertical="center"/>
      <protection hidden="1"/>
    </xf>
    <xf numFmtId="0" fontId="101" fillId="18" borderId="0" xfId="0" applyFont="1" applyFill="1" applyAlignment="1">
      <alignment horizontal="center" vertical="center"/>
    </xf>
    <xf numFmtId="0" fontId="103" fillId="18" borderId="0" xfId="0" applyFont="1" applyFill="1" applyAlignment="1">
      <alignment horizontal="left" vertical="center" indent="1"/>
    </xf>
    <xf numFmtId="2" fontId="29" fillId="3" borderId="0" xfId="0" applyNumberFormat="1" applyFont="1" applyFill="1" applyBorder="1" applyAlignment="1" applyProtection="1">
      <alignment horizontal="left" vertical="center" wrapText="1" indent="2"/>
      <protection hidden="1"/>
    </xf>
    <xf numFmtId="1" fontId="34" fillId="7" borderId="0" xfId="0" applyNumberFormat="1" applyFont="1" applyFill="1" applyAlignment="1" applyProtection="1">
      <alignment horizontal="center" vertical="center"/>
      <protection hidden="1"/>
    </xf>
    <xf numFmtId="1" fontId="52" fillId="0" borderId="0" xfId="1" applyNumberFormat="1" applyFont="1" applyAlignment="1" applyProtection="1">
      <alignment horizontal="left" vertical="center" indent="2"/>
      <protection hidden="1"/>
    </xf>
    <xf numFmtId="1" fontId="28" fillId="8" borderId="0" xfId="0" applyNumberFormat="1" applyFont="1" applyFill="1" applyAlignment="1" applyProtection="1">
      <alignment horizontal="center" vertical="center" wrapText="1"/>
      <protection hidden="1"/>
    </xf>
    <xf numFmtId="2" fontId="19" fillId="3" borderId="0" xfId="0" applyNumberFormat="1" applyFont="1" applyFill="1" applyBorder="1" applyAlignment="1" applyProtection="1">
      <alignment horizontal="center" vertical="center" wrapText="1"/>
      <protection hidden="1"/>
    </xf>
    <xf numFmtId="2" fontId="29" fillId="4" borderId="0" xfId="0" applyNumberFormat="1" applyFont="1" applyFill="1" applyBorder="1" applyAlignment="1" applyProtection="1">
      <alignment horizontal="left" vertical="center" wrapText="1" indent="2"/>
      <protection hidden="1"/>
    </xf>
    <xf numFmtId="0" fontId="65" fillId="33" borderId="0" xfId="1" applyFont="1" applyFill="1" applyAlignment="1" applyProtection="1">
      <alignment horizontal="center" vertical="center"/>
      <protection hidden="1"/>
    </xf>
    <xf numFmtId="2" fontId="29" fillId="3" borderId="0" xfId="0" applyNumberFormat="1" applyFont="1" applyFill="1" applyBorder="1" applyAlignment="1" applyProtection="1">
      <alignment horizontal="left" vertical="center" wrapText="1" indent="1"/>
      <protection hidden="1"/>
    </xf>
    <xf numFmtId="2" fontId="29" fillId="4" borderId="0" xfId="0" applyNumberFormat="1" applyFont="1" applyFill="1" applyBorder="1" applyAlignment="1" applyProtection="1">
      <alignment horizontal="left" vertical="center" wrapText="1" indent="1"/>
      <protection hidden="1"/>
    </xf>
    <xf numFmtId="1" fontId="52" fillId="12" borderId="0" xfId="1" applyNumberFormat="1" applyFont="1" applyFill="1" applyAlignment="1" applyProtection="1">
      <alignment horizontal="center" vertical="center"/>
      <protection hidden="1"/>
    </xf>
    <xf numFmtId="2" fontId="29" fillId="5" borderId="0" xfId="0" applyNumberFormat="1" applyFont="1" applyFill="1" applyBorder="1" applyAlignment="1" applyProtection="1">
      <alignment horizontal="center" vertical="center" wrapText="1"/>
      <protection hidden="1"/>
    </xf>
    <xf numFmtId="2" fontId="29" fillId="4" borderId="0" xfId="0" applyNumberFormat="1" applyFont="1" applyFill="1" applyBorder="1" applyAlignment="1" applyProtection="1">
      <alignment horizontal="center" vertical="center" wrapText="1"/>
      <protection hidden="1"/>
    </xf>
    <xf numFmtId="1" fontId="49" fillId="0" borderId="0" xfId="0" applyNumberFormat="1" applyFont="1" applyAlignment="1" applyProtection="1">
      <alignment horizontal="left" vertical="center" indent="1"/>
      <protection hidden="1"/>
    </xf>
    <xf numFmtId="0" fontId="64" fillId="33" borderId="0" xfId="0" applyFont="1" applyFill="1" applyAlignment="1" applyProtection="1">
      <alignment horizontal="center" vertical="center"/>
      <protection hidden="1"/>
    </xf>
    <xf numFmtId="0" fontId="86" fillId="19" borderId="0" xfId="2" applyFont="1" applyFill="1" applyBorder="1" applyAlignment="1" applyProtection="1">
      <alignment horizontal="left" indent="2"/>
      <protection hidden="1"/>
    </xf>
    <xf numFmtId="0" fontId="68" fillId="23" borderId="0" xfId="2" applyFont="1" applyFill="1" applyBorder="1" applyAlignment="1" applyProtection="1">
      <alignment horizontal="center"/>
      <protection hidden="1"/>
    </xf>
    <xf numFmtId="0" fontId="70" fillId="0" borderId="0" xfId="2" applyFont="1" applyAlignment="1" applyProtection="1">
      <alignment horizontal="center"/>
      <protection hidden="1"/>
    </xf>
    <xf numFmtId="0" fontId="61" fillId="0" borderId="0" xfId="2" applyFont="1" applyAlignment="1" applyProtection="1">
      <alignment horizontal="center"/>
      <protection hidden="1"/>
    </xf>
    <xf numFmtId="0" fontId="68" fillId="19" borderId="0" xfId="2" applyFont="1" applyFill="1" applyBorder="1" applyAlignment="1" applyProtection="1">
      <alignment horizontal="center" vertical="center"/>
      <protection hidden="1"/>
    </xf>
    <xf numFmtId="0" fontId="69" fillId="24" borderId="0" xfId="2" applyFont="1" applyFill="1" applyBorder="1" applyAlignment="1" applyProtection="1">
      <alignment horizontal="center" vertical="center" wrapText="1"/>
      <protection hidden="1"/>
    </xf>
    <xf numFmtId="0" fontId="69" fillId="24" borderId="0" xfId="2" applyFont="1" applyFill="1" applyBorder="1" applyAlignment="1" applyProtection="1">
      <alignment horizontal="center" wrapText="1"/>
      <protection hidden="1"/>
    </xf>
    <xf numFmtId="0" fontId="14" fillId="33" borderId="0" xfId="0" applyFont="1" applyFill="1" applyAlignment="1" applyProtection="1">
      <alignment horizontal="left" vertical="center"/>
      <protection hidden="1"/>
    </xf>
    <xf numFmtId="0" fontId="65" fillId="33" borderId="0" xfId="0" applyFont="1" applyFill="1" applyAlignment="1" applyProtection="1">
      <alignment horizontal="left" vertical="center"/>
      <protection hidden="1"/>
    </xf>
    <xf numFmtId="0" fontId="81" fillId="33" borderId="0" xfId="0" applyFont="1" applyFill="1" applyAlignment="1" applyProtection="1">
      <alignment horizontal="left" vertical="center"/>
      <protection hidden="1"/>
    </xf>
    <xf numFmtId="0" fontId="59" fillId="9" borderId="0" xfId="2" applyFont="1" applyFill="1" applyBorder="1" applyAlignment="1" applyProtection="1">
      <alignment horizontal="center" vertical="center"/>
      <protection hidden="1"/>
    </xf>
    <xf numFmtId="0" fontId="87" fillId="27" borderId="0" xfId="2" applyFont="1" applyFill="1" applyBorder="1" applyAlignment="1" applyProtection="1">
      <alignment horizontal="center" vertical="center" wrapText="1"/>
      <protection hidden="1"/>
    </xf>
    <xf numFmtId="0" fontId="87" fillId="27" borderId="1" xfId="2" applyFont="1" applyFill="1" applyBorder="1" applyAlignment="1" applyProtection="1">
      <alignment horizontal="center" vertical="center" wrapText="1"/>
      <protection hidden="1"/>
    </xf>
    <xf numFmtId="0" fontId="87" fillId="28" borderId="0" xfId="2" applyFont="1" applyFill="1" applyBorder="1" applyAlignment="1" applyProtection="1">
      <alignment horizontal="center" vertical="center" wrapText="1"/>
      <protection locked="0"/>
    </xf>
    <xf numFmtId="0" fontId="87" fillId="28" borderId="1" xfId="2" applyFont="1" applyFill="1" applyBorder="1" applyAlignment="1" applyProtection="1">
      <alignment horizontal="center" vertical="center" wrapText="1"/>
      <protection locked="0"/>
    </xf>
    <xf numFmtId="0" fontId="78" fillId="20" borderId="0" xfId="2" applyFont="1" applyFill="1" applyBorder="1" applyAlignment="1" applyProtection="1">
      <alignment horizontal="center" vertical="center"/>
      <protection hidden="1"/>
    </xf>
    <xf numFmtId="0" fontId="85" fillId="12" borderId="0" xfId="2" applyFont="1" applyFill="1" applyProtection="1">
      <protection hidden="1"/>
    </xf>
    <xf numFmtId="0" fontId="71" fillId="12" borderId="0" xfId="2" applyFont="1" applyFill="1"/>
    <xf numFmtId="0" fontId="79" fillId="13" borderId="0" xfId="2" applyFont="1" applyFill="1" applyBorder="1" applyAlignment="1" applyProtection="1">
      <alignment horizontal="center" vertical="center" wrapText="1"/>
      <protection locked="0"/>
    </xf>
    <xf numFmtId="0" fontId="68" fillId="19" borderId="0" xfId="2" applyFont="1" applyFill="1" applyBorder="1" applyAlignment="1" applyProtection="1">
      <alignment horizontal="center" vertical="center" wrapText="1"/>
      <protection hidden="1"/>
    </xf>
    <xf numFmtId="2" fontId="79" fillId="25" borderId="0" xfId="2" applyNumberFormat="1" applyFont="1" applyFill="1" applyBorder="1" applyAlignment="1" applyProtection="1">
      <alignment horizontal="center" vertical="center" wrapText="1"/>
      <protection hidden="1"/>
    </xf>
    <xf numFmtId="0" fontId="89" fillId="0" borderId="0" xfId="2" applyFont="1" applyAlignment="1" applyProtection="1">
      <alignment horizontal="center"/>
      <protection hidden="1"/>
    </xf>
    <xf numFmtId="0" fontId="90" fillId="0" borderId="0" xfId="2" applyFont="1" applyAlignment="1" applyProtection="1">
      <alignment horizontal="center"/>
      <protection hidden="1"/>
    </xf>
    <xf numFmtId="0" fontId="72" fillId="22" borderId="0" xfId="2" applyFont="1" applyFill="1" applyBorder="1" applyAlignment="1" applyProtection="1">
      <alignment horizontal="center" vertical="center"/>
      <protection locked="0"/>
    </xf>
    <xf numFmtId="0" fontId="71" fillId="0" borderId="0" xfId="2" applyFont="1" applyBorder="1" applyAlignment="1" applyProtection="1">
      <alignment horizontal="center" vertical="center"/>
      <protection locked="0"/>
    </xf>
    <xf numFmtId="0" fontId="72" fillId="22" borderId="0" xfId="2" quotePrefix="1" applyFont="1" applyFill="1" applyBorder="1" applyAlignment="1" applyProtection="1">
      <alignment horizontal="center" vertical="center"/>
      <protection locked="0"/>
    </xf>
    <xf numFmtId="0" fontId="69" fillId="13" borderId="0" xfId="2" applyFont="1" applyFill="1" applyBorder="1" applyAlignment="1" applyProtection="1">
      <alignment horizontal="center" vertical="center"/>
      <protection locked="0"/>
    </xf>
    <xf numFmtId="0" fontId="80" fillId="13" borderId="0" xfId="2" applyFont="1" applyFill="1" applyBorder="1" applyAlignment="1" applyProtection="1">
      <alignment horizontal="center" vertical="center"/>
      <protection locked="0"/>
    </xf>
    <xf numFmtId="0" fontId="76" fillId="20" borderId="0" xfId="2" applyFont="1" applyFill="1" applyBorder="1" applyAlignment="1" applyProtection="1">
      <alignment horizontal="center" vertical="center" wrapText="1"/>
      <protection hidden="1"/>
    </xf>
    <xf numFmtId="0" fontId="34" fillId="23" borderId="0" xfId="2" applyFont="1" applyFill="1" applyBorder="1" applyAlignment="1" applyProtection="1">
      <alignment horizontal="center" vertical="center"/>
      <protection hidden="1"/>
    </xf>
    <xf numFmtId="0" fontId="76" fillId="19" borderId="0" xfId="2" applyFont="1" applyFill="1" applyBorder="1" applyAlignment="1" applyProtection="1">
      <alignment horizontal="center" vertical="center" wrapText="1"/>
      <protection hidden="1"/>
    </xf>
    <xf numFmtId="0" fontId="60" fillId="31" borderId="1" xfId="2" applyFont="1" applyFill="1" applyBorder="1" applyAlignment="1" applyProtection="1">
      <alignment horizontal="center"/>
      <protection hidden="1"/>
    </xf>
    <xf numFmtId="0" fontId="80" fillId="32" borderId="4" xfId="2" applyFont="1" applyFill="1" applyBorder="1" applyAlignment="1" applyProtection="1">
      <alignment horizontal="center" vertical="center"/>
      <protection hidden="1"/>
    </xf>
    <xf numFmtId="164" fontId="69" fillId="13" borderId="4" xfId="2" applyNumberFormat="1" applyFont="1" applyFill="1" applyBorder="1" applyAlignment="1" applyProtection="1">
      <alignment horizontal="center" vertical="center"/>
      <protection locked="0"/>
    </xf>
    <xf numFmtId="164" fontId="69" fillId="32" borderId="4" xfId="2" applyNumberFormat="1" applyFont="1" applyFill="1" applyBorder="1" applyAlignment="1" applyProtection="1">
      <alignment horizontal="center" vertical="center" wrapText="1"/>
      <protection hidden="1"/>
    </xf>
    <xf numFmtId="1" fontId="93" fillId="12" borderId="0" xfId="2" applyNumberFormat="1" applyFont="1" applyFill="1" applyAlignment="1" applyProtection="1">
      <alignment horizontal="center" vertical="center"/>
      <protection hidden="1"/>
    </xf>
    <xf numFmtId="0" fontId="68" fillId="19" borderId="4" xfId="2" applyFont="1" applyFill="1" applyBorder="1" applyAlignment="1" applyProtection="1">
      <alignment horizontal="center" vertical="center"/>
      <protection hidden="1"/>
    </xf>
    <xf numFmtId="0" fontId="68" fillId="13" borderId="4" xfId="2" applyFont="1" applyFill="1" applyBorder="1" applyAlignment="1" applyProtection="1">
      <alignment horizontal="center" vertical="center"/>
      <protection locked="0"/>
    </xf>
    <xf numFmtId="2" fontId="68" fillId="19" borderId="4" xfId="2" applyNumberFormat="1" applyFont="1" applyFill="1" applyBorder="1" applyAlignment="1" applyProtection="1">
      <alignment horizontal="center" vertical="center" wrapText="1"/>
      <protection hidden="1"/>
    </xf>
    <xf numFmtId="0" fontId="60" fillId="30" borderId="1" xfId="2" applyFont="1" applyFill="1" applyBorder="1" applyAlignment="1" applyProtection="1">
      <alignment horizontal="center" vertical="center"/>
      <protection hidden="1"/>
    </xf>
    <xf numFmtId="0" fontId="60" fillId="30" borderId="1" xfId="2" applyFont="1" applyFill="1" applyBorder="1" applyAlignment="1" applyProtection="1">
      <alignment horizontal="center"/>
      <protection hidden="1"/>
    </xf>
    <xf numFmtId="0" fontId="68" fillId="12" borderId="2" xfId="2" applyFont="1" applyFill="1" applyBorder="1" applyAlignment="1" applyProtection="1">
      <alignment horizontal="center" vertical="center"/>
      <protection hidden="1"/>
    </xf>
    <xf numFmtId="0" fontId="68" fillId="13" borderId="0" xfId="2" applyFont="1" applyFill="1" applyAlignment="1" applyProtection="1">
      <alignment horizontal="center" vertical="center"/>
      <protection locked="0"/>
    </xf>
    <xf numFmtId="2" fontId="68" fillId="12" borderId="0" xfId="2" applyNumberFormat="1" applyFont="1" applyFill="1" applyAlignment="1" applyProtection="1">
      <alignment horizontal="center" vertical="center" wrapText="1"/>
      <protection hidden="1"/>
    </xf>
    <xf numFmtId="0" fontId="60" fillId="9" borderId="1" xfId="2" applyFont="1" applyFill="1" applyBorder="1" applyAlignment="1" applyProtection="1">
      <alignment horizontal="center" vertical="center"/>
      <protection hidden="1"/>
    </xf>
    <xf numFmtId="0" fontId="68" fillId="29" borderId="4" xfId="2" applyFont="1" applyFill="1" applyBorder="1" applyAlignment="1" applyProtection="1">
      <alignment horizontal="center" vertical="center"/>
      <protection locked="0"/>
    </xf>
    <xf numFmtId="0" fontId="68" fillId="29" borderId="2" xfId="2" applyFont="1" applyFill="1" applyBorder="1" applyAlignment="1" applyProtection="1">
      <alignment horizontal="center" vertical="center"/>
      <protection locked="0"/>
    </xf>
    <xf numFmtId="0" fontId="68" fillId="18" borderId="0" xfId="2" applyFont="1" applyFill="1" applyBorder="1" applyAlignment="1" applyProtection="1">
      <alignment horizontal="center" vertical="center"/>
      <protection hidden="1"/>
    </xf>
    <xf numFmtId="164" fontId="68" fillId="18" borderId="0" xfId="2" applyNumberFormat="1" applyFont="1" applyFill="1" applyAlignment="1" applyProtection="1">
      <alignment horizontal="center" vertical="center" wrapText="1"/>
      <protection hidden="1"/>
    </xf>
    <xf numFmtId="0" fontId="68" fillId="18" borderId="2" xfId="2" applyFont="1" applyFill="1" applyBorder="1" applyAlignment="1" applyProtection="1">
      <alignment horizontal="center" vertical="center"/>
      <protection hidden="1"/>
    </xf>
    <xf numFmtId="0" fontId="68" fillId="0" borderId="4" xfId="2" applyFont="1" applyBorder="1" applyAlignment="1" applyProtection="1">
      <alignment horizontal="center" vertical="center"/>
      <protection hidden="1"/>
    </xf>
    <xf numFmtId="0" fontId="78" fillId="13" borderId="4" xfId="2" applyFont="1" applyFill="1" applyBorder="1" applyAlignment="1" applyProtection="1">
      <alignment horizontal="center" vertical="center"/>
      <protection locked="0"/>
    </xf>
    <xf numFmtId="165" fontId="68" fillId="0" borderId="4" xfId="2" applyNumberFormat="1" applyFont="1" applyBorder="1" applyAlignment="1" applyProtection="1">
      <alignment horizontal="center" vertical="center" wrapText="1"/>
      <protection hidden="1"/>
    </xf>
    <xf numFmtId="0" fontId="78" fillId="13" borderId="0" xfId="2" applyFont="1" applyFill="1" applyAlignment="1" applyProtection="1">
      <alignment horizontal="center" vertical="center"/>
      <protection locked="0"/>
    </xf>
    <xf numFmtId="165" fontId="68" fillId="18" borderId="0" xfId="2" applyNumberFormat="1" applyFont="1" applyFill="1" applyAlignment="1" applyProtection="1">
      <alignment horizontal="center" vertical="center" wrapText="1"/>
      <protection hidden="1"/>
    </xf>
    <xf numFmtId="164" fontId="68" fillId="0" borderId="4" xfId="2" applyNumberFormat="1" applyFont="1" applyBorder="1" applyAlignment="1" applyProtection="1">
      <alignment horizontal="center" vertical="center" wrapText="1"/>
      <protection hidden="1"/>
    </xf>
    <xf numFmtId="0" fontId="65" fillId="34" borderId="0" xfId="0" applyFont="1" applyFill="1" applyAlignment="1" applyProtection="1">
      <alignment horizontal="left" vertical="center"/>
      <protection hidden="1"/>
    </xf>
    <xf numFmtId="0" fontId="81" fillId="34" borderId="0" xfId="0" applyFont="1" applyFill="1" applyAlignment="1" applyProtection="1">
      <alignment horizontal="center" vertical="center"/>
      <protection hidden="1"/>
    </xf>
    <xf numFmtId="0" fontId="60" fillId="9" borderId="1" xfId="2" applyFont="1" applyFill="1" applyBorder="1" applyAlignment="1" applyProtection="1">
      <alignment horizontal="center"/>
      <protection hidden="1"/>
    </xf>
    <xf numFmtId="0" fontId="66" fillId="34" borderId="0" xfId="1" applyFont="1" applyFill="1" applyAlignment="1" applyProtection="1">
      <alignment horizontal="center" vertical="center"/>
      <protection hidden="1"/>
    </xf>
    <xf numFmtId="0" fontId="7" fillId="16" borderId="0" xfId="0" applyFont="1" applyFill="1" applyAlignment="1" applyProtection="1">
      <alignment vertical="center"/>
      <protection hidden="1"/>
    </xf>
    <xf numFmtId="0" fontId="64" fillId="16" borderId="0" xfId="0" applyFont="1" applyFill="1" applyAlignment="1" applyProtection="1">
      <alignment horizontal="center" vertical="center"/>
      <protection hidden="1"/>
    </xf>
    <xf numFmtId="0" fontId="65" fillId="16" borderId="0" xfId="0" applyFont="1" applyFill="1" applyAlignment="1" applyProtection="1">
      <alignment horizontal="left" vertical="center"/>
      <protection hidden="1"/>
    </xf>
    <xf numFmtId="0" fontId="66" fillId="16" borderId="0" xfId="1" applyFont="1" applyFill="1" applyAlignment="1" applyProtection="1">
      <alignment horizontal="center" vertical="center"/>
      <protection hidden="1"/>
    </xf>
    <xf numFmtId="0" fontId="81" fillId="16" borderId="0" xfId="0" applyFont="1" applyFill="1" applyAlignment="1" applyProtection="1">
      <alignment horizontal="center" vertical="center"/>
      <protection hidden="1"/>
    </xf>
    <xf numFmtId="0" fontId="7" fillId="16" borderId="0" xfId="0" applyFont="1" applyFill="1" applyAlignment="1">
      <alignment vertical="center"/>
    </xf>
    <xf numFmtId="0" fontId="14" fillId="16" borderId="0" xfId="0" applyFont="1" applyFill="1" applyAlignment="1" applyProtection="1">
      <alignment vertical="center"/>
      <protection hidden="1"/>
    </xf>
    <xf numFmtId="0" fontId="104" fillId="0" borderId="0" xfId="0" applyFont="1" applyAlignment="1">
      <alignment horizontal="center" vertical="center"/>
    </xf>
    <xf numFmtId="1" fontId="33" fillId="12" borderId="0" xfId="2" applyNumberFormat="1" applyFont="1" applyFill="1" applyAlignment="1" applyProtection="1">
      <alignment horizontal="center" vertical="center" wrapText="1"/>
      <protection hidden="1"/>
    </xf>
    <xf numFmtId="1" fontId="33" fillId="12" borderId="0" xfId="2" applyNumberFormat="1" applyFont="1" applyFill="1" applyAlignment="1" applyProtection="1">
      <alignment horizontal="left" vertical="center" wrapText="1" indent="8"/>
      <protection hidden="1"/>
    </xf>
    <xf numFmtId="1" fontId="105" fillId="12" borderId="0" xfId="2" applyNumberFormat="1" applyFont="1" applyFill="1" applyAlignment="1" applyProtection="1">
      <alignment horizontal="center"/>
      <protection hidden="1"/>
    </xf>
    <xf numFmtId="1" fontId="33" fillId="12" borderId="0" xfId="2" applyNumberFormat="1" applyFont="1" applyFill="1" applyAlignment="1" applyProtection="1">
      <alignment horizontal="left" vertical="center" wrapText="1" indent="8"/>
      <protection hidden="1"/>
    </xf>
    <xf numFmtId="1" fontId="12" fillId="12" borderId="0" xfId="2" applyNumberFormat="1" applyFont="1" applyFill="1" applyAlignment="1" applyProtection="1">
      <alignment horizontal="left" vertical="center" wrapText="1" indent="5"/>
      <protection hidden="1"/>
    </xf>
    <xf numFmtId="1" fontId="12" fillId="12" borderId="0" xfId="2" applyNumberFormat="1" applyFont="1" applyFill="1" applyAlignment="1" applyProtection="1">
      <alignment horizontal="left" vertical="center" wrapText="1" indent="8"/>
      <protection hidden="1"/>
    </xf>
    <xf numFmtId="1" fontId="12" fillId="12" borderId="0" xfId="2" applyNumberFormat="1" applyFont="1" applyFill="1" applyAlignment="1" applyProtection="1">
      <alignment horizontal="center" vertical="center" wrapText="1"/>
      <protection hidden="1"/>
    </xf>
    <xf numFmtId="1" fontId="93" fillId="12" borderId="5" xfId="2" applyNumberFormat="1" applyFont="1" applyFill="1" applyBorder="1" applyAlignment="1" applyProtection="1">
      <alignment horizontal="center" vertical="center"/>
      <protection hidden="1"/>
    </xf>
    <xf numFmtId="1" fontId="109" fillId="29" borderId="5" xfId="2" applyNumberFormat="1" applyFont="1" applyFill="1" applyBorder="1" applyAlignment="1" applyProtection="1">
      <alignment horizontal="center" vertical="center"/>
      <protection hidden="1"/>
    </xf>
    <xf numFmtId="0" fontId="69" fillId="18" borderId="0" xfId="2" applyFont="1" applyFill="1" applyAlignment="1" applyProtection="1">
      <alignment horizontal="center" vertical="center"/>
      <protection locked="0"/>
    </xf>
    <xf numFmtId="0" fontId="111" fillId="0" borderId="0" xfId="2" applyFont="1" applyAlignment="1" applyProtection="1">
      <alignment vertical="center"/>
      <protection locked="0"/>
    </xf>
    <xf numFmtId="0" fontId="111" fillId="0" borderId="0" xfId="2" applyFont="1" applyProtection="1">
      <protection locked="0"/>
    </xf>
    <xf numFmtId="2" fontId="68" fillId="0" borderId="0" xfId="2" applyNumberFormat="1" applyFont="1" applyAlignment="1" applyProtection="1">
      <alignment vertical="center"/>
      <protection locked="0"/>
    </xf>
    <xf numFmtId="0" fontId="7" fillId="16" borderId="0" xfId="0" applyFont="1" applyFill="1" applyAlignment="1" applyProtection="1">
      <alignment horizontal="center" vertical="center"/>
      <protection hidden="1"/>
    </xf>
    <xf numFmtId="0" fontId="0" fillId="0" borderId="0" xfId="0" applyAlignment="1">
      <alignment horizontal="center"/>
    </xf>
    <xf numFmtId="0" fontId="71" fillId="0" borderId="5" xfId="2" applyFont="1" applyBorder="1" applyProtection="1">
      <protection locked="0"/>
    </xf>
    <xf numFmtId="0" fontId="71" fillId="18" borderId="0" xfId="2" applyFont="1" applyFill="1" applyAlignment="1" applyProtection="1">
      <alignment horizontal="center"/>
      <protection locked="0"/>
    </xf>
    <xf numFmtId="0" fontId="71" fillId="18" borderId="0" xfId="2" applyFont="1" applyFill="1" applyProtection="1">
      <protection locked="0"/>
    </xf>
    <xf numFmtId="2" fontId="68" fillId="18" borderId="0" xfId="2" applyNumberFormat="1" applyFont="1" applyFill="1" applyAlignment="1" applyProtection="1">
      <alignment horizontal="center" vertical="center"/>
    </xf>
    <xf numFmtId="0" fontId="71" fillId="18" borderId="0" xfId="2" applyFont="1" applyFill="1" applyAlignment="1" applyProtection="1">
      <alignment horizontal="center" vertical="center"/>
      <protection locked="0"/>
    </xf>
    <xf numFmtId="2" fontId="68" fillId="18" borderId="0" xfId="2" applyNumberFormat="1" applyFont="1" applyFill="1" applyAlignment="1" applyProtection="1">
      <alignment horizontal="center"/>
    </xf>
    <xf numFmtId="0" fontId="69" fillId="18" borderId="4" xfId="2" applyFont="1" applyFill="1" applyBorder="1" applyAlignment="1" applyProtection="1">
      <alignment horizontal="center" vertical="center"/>
      <protection locked="0"/>
    </xf>
    <xf numFmtId="2" fontId="69" fillId="35" borderId="0" xfId="2" applyNumberFormat="1" applyFont="1" applyFill="1" applyAlignment="1" applyProtection="1">
      <alignment horizontal="center" vertical="center"/>
    </xf>
    <xf numFmtId="0" fontId="69" fillId="36" borderId="0" xfId="2" applyFont="1" applyFill="1" applyAlignment="1" applyProtection="1">
      <alignment horizontal="center" vertical="center"/>
      <protection locked="0"/>
    </xf>
    <xf numFmtId="1" fontId="109" fillId="36" borderId="5" xfId="2" applyNumberFormat="1" applyFont="1" applyFill="1" applyBorder="1" applyAlignment="1" applyProtection="1">
      <alignment horizontal="center" vertical="center"/>
      <protection hidden="1"/>
    </xf>
    <xf numFmtId="0" fontId="71" fillId="8" borderId="0" xfId="2" applyFont="1" applyFill="1" applyProtection="1">
      <protection locked="0"/>
    </xf>
    <xf numFmtId="0" fontId="71" fillId="8" borderId="0" xfId="2" applyFont="1" applyFill="1" applyProtection="1">
      <protection hidden="1"/>
    </xf>
    <xf numFmtId="0" fontId="71" fillId="0" borderId="0" xfId="2" applyFont="1" applyProtection="1"/>
    <xf numFmtId="0" fontId="34" fillId="0" borderId="0" xfId="2" applyFont="1" applyAlignment="1" applyProtection="1">
      <alignment horizontal="right"/>
    </xf>
    <xf numFmtId="0" fontId="71" fillId="0" borderId="0" xfId="2" applyFont="1" applyAlignment="1" applyProtection="1">
      <alignment vertical="center" wrapText="1"/>
    </xf>
    <xf numFmtId="0" fontId="71" fillId="0" borderId="0" xfId="2" applyFont="1" applyAlignment="1" applyProtection="1">
      <alignment horizontal="center" vertical="center" wrapText="1"/>
    </xf>
    <xf numFmtId="0" fontId="71" fillId="0" borderId="0" xfId="2" applyFont="1" applyAlignment="1" applyProtection="1">
      <alignment horizontal="center" vertical="top" wrapText="1"/>
    </xf>
  </cellXfs>
  <cellStyles count="3">
    <cellStyle name="Гіперпосилання" xfId="1" builtinId="8"/>
    <cellStyle name="Звичайний" xfId="0" builtinId="0"/>
    <cellStyle name="Звичайний 2" xfId="2" xr:uid="{B29A4010-37F2-40B8-B4DF-4F8C777B67B8}"/>
  </cellStyles>
  <dxfs count="120"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  <dxf>
      <font>
        <color theme="0" tint="-4.9989318521683403E-2"/>
      </font>
      <fill>
        <patternFill patternType="solid">
          <bgColor theme="0" tint="-4.9989318521683403E-2"/>
        </patternFill>
      </fill>
    </dxf>
    <dxf>
      <font>
        <color theme="0"/>
      </font>
    </dxf>
    <dxf>
      <font>
        <color theme="4" tint="-0.24994659260841701"/>
      </font>
    </dxf>
    <dxf>
      <font>
        <color theme="5" tint="-0.24994659260841701"/>
      </font>
    </dxf>
    <dxf>
      <font>
        <color rgb="FFC00000"/>
      </font>
    </dxf>
    <dxf>
      <font>
        <color theme="9" tint="-0.24994659260841701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9900"/>
      <rgbColor rgb="00000080"/>
      <rgbColor rgb="00808000"/>
      <rgbColor rgb="009900FF"/>
      <rgbColor rgb="00008080"/>
      <rgbColor rgb="00C0C0C0"/>
      <rgbColor rgb="00808080"/>
      <rgbColor rgb="009999FF"/>
      <rgbColor rgb="00953735"/>
      <rgbColor rgb="00FFFFCC"/>
      <rgbColor rgb="00CCFFFF"/>
      <rgbColor rgb="00660066"/>
      <rgbColor rgb="00FF8080"/>
      <rgbColor rgb="000066CC"/>
      <rgbColor rgb="00D9D9D9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3333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FF"/>
      <rgbColor rgb="00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4054"/>
      <color rgb="FF005874"/>
      <color rgb="FFFFEA4F"/>
      <color rgb="FF007CA3"/>
      <color rgb="FF99FF99"/>
      <color rgb="FF00D661"/>
      <color rgb="FF00964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2.png"/><Relationship Id="rId4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1.png"/><Relationship Id="rId1" Type="http://schemas.openxmlformats.org/officeDocument/2006/relationships/image" Target="../media/image2.png"/><Relationship Id="rId4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jpe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5.jpe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273050</xdr:colOff>
      <xdr:row>1</xdr:row>
      <xdr:rowOff>12700</xdr:rowOff>
    </xdr:from>
    <xdr:to>
      <xdr:col>2</xdr:col>
      <xdr:colOff>437345</xdr:colOff>
      <xdr:row>4</xdr:row>
      <xdr:rowOff>120650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DE69E055-0FBA-4D41-9CFF-A381248F62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050" y="196850"/>
          <a:ext cx="1383495" cy="9461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56444</xdr:colOff>
      <xdr:row>0</xdr:row>
      <xdr:rowOff>35278</xdr:rowOff>
    </xdr:from>
    <xdr:to>
      <xdr:col>1</xdr:col>
      <xdr:colOff>1183888</xdr:colOff>
      <xdr:row>1</xdr:row>
      <xdr:rowOff>225637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B347A7F0-B253-4A8D-8A10-5934ED7D92A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39888" y="35278"/>
          <a:ext cx="1142684" cy="430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14</xdr:col>
      <xdr:colOff>0</xdr:colOff>
      <xdr:row>6</xdr:row>
      <xdr:rowOff>-1</xdr:rowOff>
    </xdr:from>
    <xdr:to>
      <xdr:col>23</xdr:col>
      <xdr:colOff>149638</xdr:colOff>
      <xdr:row>22</xdr:row>
      <xdr:rowOff>110913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174B52E9-7F60-45E4-BEDE-25C6AB2772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487"/>
        <a:stretch/>
      </xdr:blipFill>
      <xdr:spPr>
        <a:xfrm>
          <a:off x="8240889" y="1404055"/>
          <a:ext cx="4587582" cy="371827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56444</xdr:colOff>
      <xdr:row>0</xdr:row>
      <xdr:rowOff>35278</xdr:rowOff>
    </xdr:from>
    <xdr:to>
      <xdr:col>1</xdr:col>
      <xdr:colOff>1199128</xdr:colOff>
      <xdr:row>1</xdr:row>
      <xdr:rowOff>211667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CD534184-67E6-4DD1-9636-FB33D10CE0C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40594" y="35278"/>
          <a:ext cx="1142684" cy="430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444502</xdr:colOff>
      <xdr:row>6</xdr:row>
      <xdr:rowOff>7053</xdr:rowOff>
    </xdr:from>
    <xdr:to>
      <xdr:col>13</xdr:col>
      <xdr:colOff>440463</xdr:colOff>
      <xdr:row>12</xdr:row>
      <xdr:rowOff>366888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13B7930C-B7D9-4C5E-A692-1B2063C77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39280" y="1721553"/>
          <a:ext cx="2049128" cy="2328335"/>
        </a:xfrm>
        <a:prstGeom prst="rect">
          <a:avLst/>
        </a:prstGeom>
      </xdr:spPr>
    </xdr:pic>
    <xdr:clientData/>
  </xdr:twoCellAnchor>
  <xdr:twoCellAnchor editAs="oneCell">
    <xdr:from>
      <xdr:col>10</xdr:col>
      <xdr:colOff>465668</xdr:colOff>
      <xdr:row>16</xdr:row>
      <xdr:rowOff>234540</xdr:rowOff>
    </xdr:from>
    <xdr:to>
      <xdr:col>13</xdr:col>
      <xdr:colOff>571501</xdr:colOff>
      <xdr:row>23</xdr:row>
      <xdr:rowOff>261174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1FA05C42-194C-4A0E-B25B-CFDB139D5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48501" y="5314540"/>
          <a:ext cx="2159000" cy="2376134"/>
        </a:xfrm>
        <a:prstGeom prst="rect">
          <a:avLst/>
        </a:prstGeom>
      </xdr:spPr>
    </xdr:pic>
    <xdr:clientData/>
  </xdr:twoCellAnchor>
  <xdr:twoCellAnchor editAs="oneCell">
    <xdr:from>
      <xdr:col>10</xdr:col>
      <xdr:colOff>557389</xdr:colOff>
      <xdr:row>26</xdr:row>
      <xdr:rowOff>176389</xdr:rowOff>
    </xdr:from>
    <xdr:to>
      <xdr:col>13</xdr:col>
      <xdr:colOff>548696</xdr:colOff>
      <xdr:row>31</xdr:row>
      <xdr:rowOff>416278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33DC3116-AFFC-49DE-853B-32105D8A25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40222" y="9256889"/>
          <a:ext cx="2044474" cy="1890889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56444</xdr:colOff>
      <xdr:row>0</xdr:row>
      <xdr:rowOff>35278</xdr:rowOff>
    </xdr:from>
    <xdr:to>
      <xdr:col>1</xdr:col>
      <xdr:colOff>1199128</xdr:colOff>
      <xdr:row>1</xdr:row>
      <xdr:rowOff>211667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B658C16F-15AB-41A1-8385-48C807A154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39324" y="35278"/>
          <a:ext cx="1142684" cy="427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956733</xdr:colOff>
      <xdr:row>6</xdr:row>
      <xdr:rowOff>228600</xdr:rowOff>
    </xdr:from>
    <xdr:to>
      <xdr:col>6</xdr:col>
      <xdr:colOff>660400</xdr:colOff>
      <xdr:row>8</xdr:row>
      <xdr:rowOff>55880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9D0503C0-60CA-460D-96EE-A8F44689BF25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9156" b="57745"/>
        <a:stretch/>
      </xdr:blipFill>
      <xdr:spPr>
        <a:xfrm>
          <a:off x="1143000" y="1938867"/>
          <a:ext cx="3716867" cy="397933"/>
        </a:xfrm>
        <a:prstGeom prst="rect">
          <a:avLst/>
        </a:prstGeom>
      </xdr:spPr>
    </xdr:pic>
    <xdr:clientData/>
  </xdr:twoCellAnchor>
  <xdr:twoCellAnchor editAs="oneCell">
    <xdr:from>
      <xdr:col>1</xdr:col>
      <xdr:colOff>990600</xdr:colOff>
      <xdr:row>9</xdr:row>
      <xdr:rowOff>91440</xdr:rowOff>
    </xdr:from>
    <xdr:to>
      <xdr:col>6</xdr:col>
      <xdr:colOff>694267</xdr:colOff>
      <xdr:row>10</xdr:row>
      <xdr:rowOff>74507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E73CB9DF-C2B6-45A1-B8ED-EDF4C9D40C23}"/>
            </a:ext>
          </a:extLst>
        </xdr:cNvPr>
        <xdr:cNvPicPr/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972" b="10563"/>
        <a:stretch/>
      </xdr:blipFill>
      <xdr:spPr>
        <a:xfrm>
          <a:off x="1176867" y="2563707"/>
          <a:ext cx="3716867" cy="330200"/>
        </a:xfrm>
        <a:prstGeom prst="rect">
          <a:avLst/>
        </a:prstGeom>
      </xdr:spPr>
    </xdr:pic>
    <xdr:clientData/>
  </xdr:twoCellAnchor>
  <xdr:twoCellAnchor editAs="oneCell">
    <xdr:from>
      <xdr:col>16</xdr:col>
      <xdr:colOff>601134</xdr:colOff>
      <xdr:row>4</xdr:row>
      <xdr:rowOff>101602</xdr:rowOff>
    </xdr:from>
    <xdr:to>
      <xdr:col>21</xdr:col>
      <xdr:colOff>67735</xdr:colOff>
      <xdr:row>16</xdr:row>
      <xdr:rowOff>424712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6A393B74-4F4F-4891-9E30-7FA7E0161F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89" r="32244"/>
        <a:stretch/>
      </xdr:blipFill>
      <xdr:spPr>
        <a:xfrm>
          <a:off x="11057467" y="1176869"/>
          <a:ext cx="2870201" cy="3955310"/>
        </a:xfrm>
        <a:prstGeom prst="rect">
          <a:avLst/>
        </a:prstGeom>
      </xdr:spPr>
    </xdr:pic>
    <xdr:clientData/>
  </xdr:twoCellAnchor>
  <xdr:twoCellAnchor editAs="oneCell">
    <xdr:from>
      <xdr:col>10</xdr:col>
      <xdr:colOff>186267</xdr:colOff>
      <xdr:row>12</xdr:row>
      <xdr:rowOff>268363</xdr:rowOff>
    </xdr:from>
    <xdr:to>
      <xdr:col>12</xdr:col>
      <xdr:colOff>296333</xdr:colOff>
      <xdr:row>16</xdr:row>
      <xdr:rowOff>93133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6487D735-B5C9-4559-BB53-FBBDDF62C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74934" y="3544963"/>
          <a:ext cx="3149599" cy="1255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83608</xdr:colOff>
      <xdr:row>0</xdr:row>
      <xdr:rowOff>35277</xdr:rowOff>
    </xdr:from>
    <xdr:to>
      <xdr:col>1</xdr:col>
      <xdr:colOff>1226292</xdr:colOff>
      <xdr:row>1</xdr:row>
      <xdr:rowOff>211666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86ECCDAB-6830-48C1-B232-DFB15F8DA3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67758" y="35277"/>
          <a:ext cx="1142684" cy="430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7</xdr:col>
      <xdr:colOff>78600</xdr:colOff>
      <xdr:row>55</xdr:row>
      <xdr:rowOff>7470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A35BFBA8-9C99-4EC6-A256-D881C455B7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4150" y="18535650"/>
          <a:ext cx="6268439" cy="3322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49389</xdr:colOff>
      <xdr:row>5</xdr:row>
      <xdr:rowOff>14111</xdr:rowOff>
    </xdr:from>
    <xdr:to>
      <xdr:col>15</xdr:col>
      <xdr:colOff>126006</xdr:colOff>
      <xdr:row>17</xdr:row>
      <xdr:rowOff>225778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9B98E7E-7D76-4111-9C25-B59808C7DA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5222" y="1284111"/>
          <a:ext cx="3928950" cy="577144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83608</xdr:colOff>
      <xdr:row>0</xdr:row>
      <xdr:rowOff>35277</xdr:rowOff>
    </xdr:from>
    <xdr:to>
      <xdr:col>1</xdr:col>
      <xdr:colOff>1226292</xdr:colOff>
      <xdr:row>1</xdr:row>
      <xdr:rowOff>211666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4C5F8DA5-1FEE-4BFF-875D-1C21F10F10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401108" y="35277"/>
          <a:ext cx="1142684" cy="430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7</xdr:col>
      <xdr:colOff>78600</xdr:colOff>
      <xdr:row>65</xdr:row>
      <xdr:rowOff>7470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4FFD469-5BAC-403C-B85E-F0FB0EB1D9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8535650"/>
          <a:ext cx="6268439" cy="33221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15</xdr:col>
      <xdr:colOff>76617</xdr:colOff>
      <xdr:row>17</xdr:row>
      <xdr:rowOff>211667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D0B7DE6-9771-4C01-B130-E0EAFBCB5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350" y="1270000"/>
          <a:ext cx="3924717" cy="577426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83608</xdr:colOff>
      <xdr:row>0</xdr:row>
      <xdr:rowOff>35277</xdr:rowOff>
    </xdr:from>
    <xdr:to>
      <xdr:col>1</xdr:col>
      <xdr:colOff>1226292</xdr:colOff>
      <xdr:row>1</xdr:row>
      <xdr:rowOff>211666</xdr:rowOff>
    </xdr:to>
    <xdr:pic>
      <xdr:nvPicPr>
        <xdr:cNvPr id="8199" name="Рисунок 5">
          <a:extLst>
            <a:ext uri="{FF2B5EF4-FFF2-40B4-BE49-F238E27FC236}">
              <a16:creationId xmlns:a16="http://schemas.microsoft.com/office/drawing/2014/main" id="{4C1E6095-BF89-4645-B1C0-02D575B3F4E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401108" y="35277"/>
          <a:ext cx="1142684" cy="430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7</xdr:col>
      <xdr:colOff>78600</xdr:colOff>
      <xdr:row>65</xdr:row>
      <xdr:rowOff>7470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4BC656CF-7370-4A0B-8627-14636691D0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1235" y="18542000"/>
          <a:ext cx="6265078" cy="336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15</xdr:col>
      <xdr:colOff>76617</xdr:colOff>
      <xdr:row>17</xdr:row>
      <xdr:rowOff>211667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1A918C09-D01F-4417-B282-65AA37511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80350" y="1270000"/>
          <a:ext cx="3924717" cy="57742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83608</xdr:colOff>
      <xdr:row>0</xdr:row>
      <xdr:rowOff>35277</xdr:rowOff>
    </xdr:from>
    <xdr:to>
      <xdr:col>1</xdr:col>
      <xdr:colOff>1226292</xdr:colOff>
      <xdr:row>1</xdr:row>
      <xdr:rowOff>211666</xdr:rowOff>
    </xdr:to>
    <xdr:pic>
      <xdr:nvPicPr>
        <xdr:cNvPr id="2" name="Рисунок 5">
          <a:extLst>
            <a:ext uri="{FF2B5EF4-FFF2-40B4-BE49-F238E27FC236}">
              <a16:creationId xmlns:a16="http://schemas.microsoft.com/office/drawing/2014/main" id="{1C0D6B98-4CA6-414D-99C1-7CF7DCFFA68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401108" y="35277"/>
          <a:ext cx="1142684" cy="4303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7</xdr:col>
      <xdr:colOff>70300</xdr:colOff>
      <xdr:row>65</xdr:row>
      <xdr:rowOff>67235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4C06079B-D987-4601-BACE-3E751DEA2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0" y="18407944"/>
          <a:ext cx="6265078" cy="336923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0</xdr:colOff>
      <xdr:row>5</xdr:row>
      <xdr:rowOff>0</xdr:rowOff>
    </xdr:from>
    <xdr:to>
      <xdr:col>15</xdr:col>
      <xdr:colOff>76617</xdr:colOff>
      <xdr:row>17</xdr:row>
      <xdr:rowOff>211667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7C7A250F-4174-4DCB-8627-4EEDEAEF2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20050" y="1270000"/>
          <a:ext cx="3924717" cy="577426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112889</xdr:colOff>
      <xdr:row>0</xdr:row>
      <xdr:rowOff>42333</xdr:rowOff>
    </xdr:from>
    <xdr:to>
      <xdr:col>1</xdr:col>
      <xdr:colOff>1255573</xdr:colOff>
      <xdr:row>1</xdr:row>
      <xdr:rowOff>204612</xdr:rowOff>
    </xdr:to>
    <xdr:pic>
      <xdr:nvPicPr>
        <xdr:cNvPr id="10" name="Рисунок 5">
          <a:extLst>
            <a:ext uri="{FF2B5EF4-FFF2-40B4-BE49-F238E27FC236}">
              <a16:creationId xmlns:a16="http://schemas.microsoft.com/office/drawing/2014/main" id="{B5B1AB87-5414-41C6-9CAD-0303C09A088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96333" y="42333"/>
          <a:ext cx="1142684" cy="416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18</xdr:col>
      <xdr:colOff>169332</xdr:colOff>
      <xdr:row>9</xdr:row>
      <xdr:rowOff>782937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9CB4D79C-7D3D-49B5-A6F1-4AE4381F5A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1270000"/>
          <a:ext cx="4663721" cy="2017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18</xdr:col>
      <xdr:colOff>359833</xdr:colOff>
      <xdr:row>17</xdr:row>
      <xdr:rowOff>98778</xdr:rowOff>
    </xdr:to>
    <xdr:pic>
      <xdr:nvPicPr>
        <xdr:cNvPr id="14" name="Рисунок 2">
          <a:extLst>
            <a:ext uri="{FF2B5EF4-FFF2-40B4-BE49-F238E27FC236}">
              <a16:creationId xmlns:a16="http://schemas.microsoft.com/office/drawing/2014/main" id="{C9A782BA-7BAA-456B-BDE1-F8341795CA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3746500"/>
          <a:ext cx="4854222" cy="276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105834</xdr:colOff>
      <xdr:row>0</xdr:row>
      <xdr:rowOff>28222</xdr:rowOff>
    </xdr:from>
    <xdr:to>
      <xdr:col>1</xdr:col>
      <xdr:colOff>1248518</xdr:colOff>
      <xdr:row>1</xdr:row>
      <xdr:rowOff>190501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045123D0-074D-467B-96F3-8A86C5A1FAAC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89278" y="28222"/>
          <a:ext cx="1142684" cy="416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18</xdr:col>
      <xdr:colOff>169332</xdr:colOff>
      <xdr:row>9</xdr:row>
      <xdr:rowOff>782937</xdr:rowOff>
    </xdr:to>
    <xdr:pic>
      <xdr:nvPicPr>
        <xdr:cNvPr id="9" name="Рисунок 11">
          <a:extLst>
            <a:ext uri="{FF2B5EF4-FFF2-40B4-BE49-F238E27FC236}">
              <a16:creationId xmlns:a16="http://schemas.microsoft.com/office/drawing/2014/main" id="{0B8F573D-9373-4815-B3C4-DF59C41E2E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1270000"/>
          <a:ext cx="4663721" cy="2017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18</xdr:col>
      <xdr:colOff>359833</xdr:colOff>
      <xdr:row>17</xdr:row>
      <xdr:rowOff>98778</xdr:rowOff>
    </xdr:to>
    <xdr:pic>
      <xdr:nvPicPr>
        <xdr:cNvPr id="10" name="Рисунок 2">
          <a:extLst>
            <a:ext uri="{FF2B5EF4-FFF2-40B4-BE49-F238E27FC236}">
              <a16:creationId xmlns:a16="http://schemas.microsoft.com/office/drawing/2014/main" id="{342A3BA7-D118-41C9-BC2A-D160C9251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3746500"/>
          <a:ext cx="4854222" cy="276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98777</xdr:colOff>
      <xdr:row>0</xdr:row>
      <xdr:rowOff>28222</xdr:rowOff>
    </xdr:from>
    <xdr:to>
      <xdr:col>1</xdr:col>
      <xdr:colOff>1241461</xdr:colOff>
      <xdr:row>1</xdr:row>
      <xdr:rowOff>190501</xdr:rowOff>
    </xdr:to>
    <xdr:pic>
      <xdr:nvPicPr>
        <xdr:cNvPr id="7" name="Рисунок 5">
          <a:extLst>
            <a:ext uri="{FF2B5EF4-FFF2-40B4-BE49-F238E27FC236}">
              <a16:creationId xmlns:a16="http://schemas.microsoft.com/office/drawing/2014/main" id="{BB26BB9E-31EC-45B4-BC52-4C012E9B226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282221" y="28222"/>
          <a:ext cx="1142684" cy="416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18</xdr:col>
      <xdr:colOff>169332</xdr:colOff>
      <xdr:row>9</xdr:row>
      <xdr:rowOff>782937</xdr:rowOff>
    </xdr:to>
    <xdr:pic>
      <xdr:nvPicPr>
        <xdr:cNvPr id="10" name="Рисунок 11">
          <a:extLst>
            <a:ext uri="{FF2B5EF4-FFF2-40B4-BE49-F238E27FC236}">
              <a16:creationId xmlns:a16="http://schemas.microsoft.com/office/drawing/2014/main" id="{52DCF1B1-4BE8-4629-A94C-EF9874034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1270000"/>
          <a:ext cx="4663721" cy="2017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18</xdr:col>
      <xdr:colOff>359833</xdr:colOff>
      <xdr:row>17</xdr:row>
      <xdr:rowOff>98778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896617B2-0DC7-497A-9A46-80C6D68C60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3746500"/>
          <a:ext cx="4854222" cy="276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119530</xdr:colOff>
      <xdr:row>0</xdr:row>
      <xdr:rowOff>44824</xdr:rowOff>
    </xdr:from>
    <xdr:to>
      <xdr:col>1</xdr:col>
      <xdr:colOff>1262214</xdr:colOff>
      <xdr:row>1</xdr:row>
      <xdr:rowOff>207103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CFB3A505-AD85-40FB-9C3B-559E708ADF2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7659" b="20739"/>
        <a:stretch/>
      </xdr:blipFill>
      <xdr:spPr bwMode="auto">
        <a:xfrm>
          <a:off x="306295" y="44824"/>
          <a:ext cx="1142684" cy="41627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5</xdr:row>
      <xdr:rowOff>0</xdr:rowOff>
    </xdr:from>
    <xdr:to>
      <xdr:col>18</xdr:col>
      <xdr:colOff>169332</xdr:colOff>
      <xdr:row>9</xdr:row>
      <xdr:rowOff>782937</xdr:rowOff>
    </xdr:to>
    <xdr:pic>
      <xdr:nvPicPr>
        <xdr:cNvPr id="10" name="Рисунок 11">
          <a:extLst>
            <a:ext uri="{FF2B5EF4-FFF2-40B4-BE49-F238E27FC236}">
              <a16:creationId xmlns:a16="http://schemas.microsoft.com/office/drawing/2014/main" id="{034F05E4-3EED-403D-9747-E73A4EE714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1270000"/>
          <a:ext cx="4663721" cy="201765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0</xdr:colOff>
      <xdr:row>11</xdr:row>
      <xdr:rowOff>0</xdr:rowOff>
    </xdr:from>
    <xdr:to>
      <xdr:col>18</xdr:col>
      <xdr:colOff>359833</xdr:colOff>
      <xdr:row>17</xdr:row>
      <xdr:rowOff>98778</xdr:rowOff>
    </xdr:to>
    <xdr:pic>
      <xdr:nvPicPr>
        <xdr:cNvPr id="11" name="Рисунок 2">
          <a:extLst>
            <a:ext uri="{FF2B5EF4-FFF2-40B4-BE49-F238E27FC236}">
              <a16:creationId xmlns:a16="http://schemas.microsoft.com/office/drawing/2014/main" id="{13E56FD1-7787-467E-B612-987F6FEF3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97889" y="3746500"/>
          <a:ext cx="4854222" cy="27657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Офіс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fs-lps.com/project/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support@fs-lps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support@fs-lps.co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mailto:support@fs-lps.com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support@fs-lps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support@fs-lps.com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mailto:support@fs-lps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8.bin"/><Relationship Id="rId1" Type="http://schemas.openxmlformats.org/officeDocument/2006/relationships/hyperlink" Target="mailto:support@fs-lps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printerSettings" Target="../printerSettings/printerSettings9.bin"/><Relationship Id="rId1" Type="http://schemas.openxmlformats.org/officeDocument/2006/relationships/hyperlink" Target="mailto:support@fs-lp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87C3F-D818-4048-B117-FBE540DF1B01}">
  <sheetPr>
    <tabColor theme="0"/>
  </sheetPr>
  <dimension ref="A1:G19"/>
  <sheetViews>
    <sheetView showGridLines="0" tabSelected="1" workbookViewId="0">
      <pane ySplit="5" topLeftCell="A6" activePane="bottomLeft" state="frozen"/>
      <selection pane="bottomLeft" activeCell="A19" sqref="A19"/>
    </sheetView>
  </sheetViews>
  <sheetFormatPr defaultColWidth="8.77734375" defaultRowHeight="14.4"/>
  <cols>
    <col min="1" max="2" width="8.77734375" style="135"/>
    <col min="3" max="3" width="8.77734375" style="135" customWidth="1"/>
    <col min="4" max="4" width="59.77734375" style="135" customWidth="1"/>
    <col min="5" max="5" width="12.6640625" style="135" customWidth="1"/>
    <col min="6" max="6" width="9.5546875" style="135" customWidth="1"/>
    <col min="7" max="7" width="16.33203125" style="135" customWidth="1"/>
    <col min="8" max="16384" width="8.77734375" style="135"/>
  </cols>
  <sheetData>
    <row r="1" spans="1:7" s="137" customFormat="1"/>
    <row r="2" spans="1:7" s="137" customFormat="1" ht="28.5" customHeight="1">
      <c r="D2" s="157" t="s">
        <v>168</v>
      </c>
      <c r="E2" s="157"/>
      <c r="F2" s="157"/>
      <c r="G2" s="157"/>
    </row>
    <row r="3" spans="1:7" s="137" customFormat="1" ht="20.55" customHeight="1">
      <c r="D3" s="157"/>
      <c r="E3" s="157"/>
      <c r="F3" s="157"/>
      <c r="G3" s="157"/>
    </row>
    <row r="4" spans="1:7" s="137" customFormat="1" ht="16.95" customHeight="1">
      <c r="D4" s="154" t="s">
        <v>194</v>
      </c>
    </row>
    <row r="5" spans="1:7" s="137" customFormat="1" ht="18" customHeight="1"/>
    <row r="6" spans="1:7" ht="10.050000000000001" customHeight="1"/>
    <row r="7" spans="1:7" s="136" customFormat="1" ht="25.05" customHeight="1">
      <c r="A7" s="138">
        <v>1</v>
      </c>
      <c r="B7" s="136" t="s">
        <v>154</v>
      </c>
      <c r="G7" s="140" t="s">
        <v>153</v>
      </c>
    </row>
    <row r="8" spans="1:7" ht="10.050000000000001" customHeight="1">
      <c r="A8" s="139"/>
    </row>
    <row r="9" spans="1:7" s="136" customFormat="1" ht="25.05" customHeight="1">
      <c r="A9" s="138">
        <v>2</v>
      </c>
      <c r="B9" s="136" t="s">
        <v>155</v>
      </c>
      <c r="G9" s="140" t="s">
        <v>153</v>
      </c>
    </row>
    <row r="10" spans="1:7" ht="10.050000000000001" customHeight="1">
      <c r="A10" s="139"/>
    </row>
    <row r="11" spans="1:7" s="136" customFormat="1" ht="25.05" customHeight="1">
      <c r="A11" s="138">
        <v>3</v>
      </c>
      <c r="B11" s="136" t="s">
        <v>157</v>
      </c>
      <c r="G11" s="140" t="s">
        <v>153</v>
      </c>
    </row>
    <row r="12" spans="1:7" ht="10.050000000000001" customHeight="1">
      <c r="A12" s="139"/>
    </row>
    <row r="13" spans="1:7" s="136" customFormat="1" ht="25.05" customHeight="1">
      <c r="A13" s="138">
        <v>4</v>
      </c>
      <c r="B13" s="136" t="s">
        <v>156</v>
      </c>
      <c r="G13" s="140" t="s">
        <v>153</v>
      </c>
    </row>
    <row r="14" spans="1:7" ht="10.050000000000001" customHeight="1"/>
    <row r="15" spans="1:7" s="136" customFormat="1" ht="25.05" customHeight="1">
      <c r="A15" s="138">
        <v>5</v>
      </c>
      <c r="B15" s="136" t="s">
        <v>193</v>
      </c>
      <c r="G15" s="140" t="s">
        <v>153</v>
      </c>
    </row>
    <row r="16" spans="1:7" ht="10.050000000000001" customHeight="1"/>
    <row r="19" spans="1:7" ht="25.05" customHeight="1">
      <c r="A19" s="137"/>
      <c r="B19" s="156" t="s">
        <v>158</v>
      </c>
      <c r="C19" s="156"/>
      <c r="D19" s="156"/>
      <c r="E19" s="156"/>
      <c r="F19" s="156"/>
      <c r="G19" s="140" t="s">
        <v>153</v>
      </c>
    </row>
  </sheetData>
  <sheetProtection algorithmName="SHA-512" hashValue="Q8AEg62wfUaMP4mmlUV+V8yESAfxXPYbZl/wJ+oRhTFluvjz/x5T5Q63hSkZc3SY65e3eaKHQKT2tOYuDKomcA==" saltValue="/VqtX4t7JxQJWDBvX7aNyw==" spinCount="100000" sheet="1" objects="1" scenarios="1"/>
  <mergeCells count="2">
    <mergeCell ref="B19:F19"/>
    <mergeCell ref="D2:G3"/>
  </mergeCells>
  <hyperlinks>
    <hyperlink ref="G7" location="'LPL-III'!G6" display="перейти" xr:uid="{2DAD70A1-0BF5-4E2B-BA30-E6E583A422BE}"/>
    <hyperlink ref="G9" location="'ухил-ІІІ'!G6" display="перейти" xr:uid="{D50384E4-17DC-49B1-9591-4F66AFF8BAA4}"/>
    <hyperlink ref="G11" location="'роздільна відстань'!F8" display="перейти" xr:uid="{61923073-B860-4E0D-8ADD-066AC1CD596F}"/>
    <hyperlink ref="G13" location="перерахунок!D6" display="перейти" xr:uid="{5BA64E47-8FAB-4E5C-9CF1-FAC4F9EFB728}"/>
    <hyperlink ref="G19" r:id="rId1" xr:uid="{454F0B09-CC99-4488-AF86-BEFBE5861D47}"/>
    <hyperlink ref="G15" location="E.S.E.!L10" display="перейти" xr:uid="{A0CE971F-6A62-48BC-A315-F4A98B026158}"/>
  </hyperlinks>
  <pageMargins left="0.7" right="0.7" top="0.75" bottom="0.75" header="0.3" footer="0.3"/>
  <pageSetup paperSize="9" orientation="portrait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661BA-87D8-4854-A9AB-78F720BBAB9A}">
  <sheetPr>
    <tabColor rgb="FFFFEA4F"/>
    <pageSetUpPr fitToPage="1"/>
  </sheetPr>
  <dimension ref="A1:IT39"/>
  <sheetViews>
    <sheetView showGridLines="0" showRowColHeaders="0" zoomScale="90" zoomScaleNormal="90" workbookViewId="0">
      <pane ySplit="2" topLeftCell="A5" activePane="bottomLeft" state="frozen"/>
      <selection pane="bottomLeft" activeCell="K14" sqref="K14"/>
    </sheetView>
  </sheetViews>
  <sheetFormatPr defaultColWidth="9.77734375" defaultRowHeight="14.4"/>
  <cols>
    <col min="1" max="1" width="2.6640625" style="102" customWidth="1"/>
    <col min="2" max="2" width="20.6640625" style="102" customWidth="1"/>
    <col min="3" max="3" width="11.6640625" style="102" customWidth="1"/>
    <col min="4" max="4" width="10.6640625" style="102" customWidth="1"/>
    <col min="5" max="5" width="5.6640625" style="102" customWidth="1"/>
    <col min="6" max="6" width="15.6640625" style="102" customWidth="1"/>
    <col min="7" max="7" width="5.6640625" style="102" customWidth="1"/>
    <col min="8" max="8" width="10.6640625" style="102" customWidth="1"/>
    <col min="9" max="9" width="5.6640625" style="102" customWidth="1"/>
    <col min="10" max="10" width="12.6640625" style="102" customWidth="1"/>
    <col min="11" max="11" width="12.6640625" style="107" customWidth="1"/>
    <col min="12" max="12" width="9" style="102" hidden="1" customWidth="1"/>
    <col min="13" max="13" width="9.77734375" style="102" hidden="1" customWidth="1"/>
    <col min="14" max="14" width="4" style="102" customWidth="1"/>
    <col min="15" max="18" width="9.77734375" style="102"/>
    <col min="19" max="19" width="9.77734375" style="102" customWidth="1"/>
    <col min="20" max="20" width="3.77734375" style="102" customWidth="1"/>
    <col min="21" max="21" width="2.77734375" style="102" customWidth="1"/>
    <col min="22" max="22" width="3.77734375" style="102" customWidth="1"/>
    <col min="23" max="23" width="4.21875" style="102" customWidth="1"/>
    <col min="24" max="24" width="4.88671875" style="102" customWidth="1"/>
    <col min="25" max="25" width="8.44140625" style="102" customWidth="1"/>
    <col min="26" max="26" width="9.77734375" style="102"/>
    <col min="27" max="27" width="4.33203125" style="102" customWidth="1"/>
    <col min="28" max="16384" width="9.77734375" style="102"/>
  </cols>
  <sheetData>
    <row r="1" spans="1:254" s="143" customFormat="1" ht="19.95" customHeight="1">
      <c r="A1" s="141"/>
      <c r="B1" s="141"/>
      <c r="C1" s="142" t="s">
        <v>160</v>
      </c>
      <c r="D1" s="180" t="s">
        <v>163</v>
      </c>
      <c r="E1" s="180"/>
      <c r="F1" s="180" t="s">
        <v>164</v>
      </c>
      <c r="G1" s="180"/>
      <c r="H1" s="180" t="s">
        <v>165</v>
      </c>
      <c r="I1" s="180"/>
      <c r="J1" s="181"/>
      <c r="K1" s="18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</row>
    <row r="2" spans="1:254" s="143" customFormat="1" ht="19.95" customHeight="1">
      <c r="A2" s="141"/>
      <c r="B2" s="141"/>
      <c r="C2" s="179" t="s">
        <v>86</v>
      </c>
      <c r="D2" s="179"/>
      <c r="E2" s="179"/>
      <c r="F2" s="179"/>
      <c r="G2" s="179"/>
      <c r="H2" s="179"/>
      <c r="I2" s="179"/>
      <c r="J2" s="179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  <c r="HO2" s="141"/>
      <c r="HP2" s="141"/>
      <c r="HQ2" s="141"/>
      <c r="HR2" s="141"/>
      <c r="HS2" s="141"/>
      <c r="HT2" s="141"/>
      <c r="HU2" s="141"/>
      <c r="HV2" s="141"/>
      <c r="HW2" s="141"/>
      <c r="HX2" s="141"/>
      <c r="HY2" s="141"/>
      <c r="HZ2" s="141"/>
      <c r="IA2" s="141"/>
      <c r="IB2" s="141"/>
      <c r="IC2" s="141"/>
      <c r="ID2" s="141"/>
      <c r="IE2" s="141"/>
      <c r="IF2" s="141"/>
      <c r="IG2" s="141"/>
      <c r="IH2" s="141"/>
      <c r="II2" s="141"/>
      <c r="IJ2" s="141"/>
      <c r="IK2" s="141"/>
      <c r="IL2" s="141"/>
      <c r="IM2" s="141"/>
      <c r="IN2" s="141"/>
      <c r="IO2" s="141"/>
      <c r="IP2" s="141"/>
      <c r="IQ2" s="141"/>
      <c r="IR2" s="141"/>
      <c r="IS2" s="141"/>
      <c r="IT2" s="141"/>
    </row>
    <row r="3" spans="1:254" s="61" customFormat="1" ht="15" customHeight="1">
      <c r="A3" s="58"/>
      <c r="B3" s="58"/>
      <c r="C3" s="58"/>
      <c r="D3" s="58"/>
      <c r="E3" s="58"/>
      <c r="F3" s="62"/>
      <c r="G3" s="62"/>
      <c r="H3" s="58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</row>
    <row r="4" spans="1:254" ht="21">
      <c r="A4" s="100"/>
      <c r="B4" s="97" t="s">
        <v>85</v>
      </c>
      <c r="C4" s="100"/>
      <c r="D4" s="100"/>
      <c r="E4" s="100"/>
      <c r="F4" s="100"/>
      <c r="G4" s="100"/>
      <c r="H4" s="100"/>
      <c r="I4" s="100"/>
      <c r="J4" s="100"/>
      <c r="K4" s="101"/>
      <c r="L4" s="100"/>
      <c r="M4" s="100"/>
      <c r="N4" s="100"/>
      <c r="O4" s="100"/>
      <c r="P4" s="100"/>
      <c r="Q4" s="100"/>
      <c r="R4" s="100"/>
      <c r="S4" s="100"/>
      <c r="T4" s="100"/>
      <c r="U4" s="100"/>
    </row>
    <row r="5" spans="1:254" ht="18">
      <c r="A5" s="100"/>
      <c r="B5" s="98" t="s">
        <v>121</v>
      </c>
      <c r="C5" s="100"/>
      <c r="D5" s="100"/>
      <c r="E5" s="100"/>
      <c r="F5" s="100"/>
      <c r="G5" s="100"/>
      <c r="H5" s="100"/>
      <c r="I5" s="100"/>
      <c r="J5" s="100"/>
      <c r="K5" s="101"/>
      <c r="L5" s="100"/>
      <c r="M5" s="100"/>
      <c r="N5" s="100"/>
      <c r="O5" s="100"/>
      <c r="P5" s="100"/>
      <c r="Q5" s="100"/>
      <c r="R5" s="100"/>
      <c r="S5" s="100"/>
      <c r="T5" s="100"/>
      <c r="U5" s="100"/>
    </row>
    <row r="6" spans="1:254" ht="16.2">
      <c r="A6" s="100"/>
      <c r="B6" s="96"/>
      <c r="C6" s="100"/>
      <c r="D6" s="100"/>
      <c r="E6" s="100"/>
      <c r="F6" s="100"/>
      <c r="G6" s="100"/>
      <c r="H6" s="100"/>
      <c r="I6" s="100"/>
      <c r="J6" s="100"/>
      <c r="K6" s="101"/>
      <c r="L6" s="100"/>
      <c r="M6" s="100"/>
      <c r="N6" s="100"/>
      <c r="O6" s="100"/>
      <c r="P6" s="100"/>
      <c r="Q6" s="100"/>
      <c r="R6" s="100"/>
      <c r="S6" s="100"/>
      <c r="T6" s="100"/>
      <c r="U6" s="100"/>
    </row>
    <row r="7" spans="1:254" ht="18" customHeight="1">
      <c r="A7" s="100"/>
      <c r="B7" s="187" t="s">
        <v>88</v>
      </c>
      <c r="C7" s="187"/>
      <c r="D7" s="187"/>
      <c r="E7" s="187"/>
      <c r="F7" s="99" t="s">
        <v>87</v>
      </c>
      <c r="G7" s="182" t="s">
        <v>95</v>
      </c>
      <c r="H7" s="182"/>
      <c r="I7" s="100"/>
      <c r="J7" s="183" t="s">
        <v>120</v>
      </c>
      <c r="K7" s="185" t="s">
        <v>119</v>
      </c>
      <c r="L7" s="195" t="s">
        <v>90</v>
      </c>
      <c r="M7" s="197" t="s">
        <v>91</v>
      </c>
      <c r="N7" s="100"/>
      <c r="O7" s="100"/>
      <c r="P7" s="100"/>
      <c r="Q7" s="100"/>
      <c r="R7" s="100"/>
      <c r="S7" s="100"/>
      <c r="T7" s="100"/>
      <c r="U7" s="100"/>
    </row>
    <row r="8" spans="1:254" ht="18" customHeight="1" thickBot="1">
      <c r="A8" s="100"/>
      <c r="B8" s="187"/>
      <c r="C8" s="187"/>
      <c r="D8" s="187"/>
      <c r="E8" s="187"/>
      <c r="F8" s="198">
        <v>4</v>
      </c>
      <c r="G8" s="200">
        <f>IF(F8=1,0.08,IF(F8=2,0.06,IF(F8=3,0.04,IF(F8=4,0.04,"виправте дані"))))</f>
        <v>0.04</v>
      </c>
      <c r="H8" s="200"/>
      <c r="I8" s="100"/>
      <c r="J8" s="184"/>
      <c r="K8" s="186"/>
      <c r="L8" s="196"/>
      <c r="M8" s="195"/>
      <c r="N8" s="100" t="s">
        <v>83</v>
      </c>
      <c r="O8" s="100" t="s">
        <v>83</v>
      </c>
      <c r="P8" s="100" t="s">
        <v>83</v>
      </c>
      <c r="Q8" s="100" t="s">
        <v>83</v>
      </c>
      <c r="R8" s="100"/>
      <c r="S8" s="100"/>
      <c r="T8" s="100"/>
      <c r="U8" s="100"/>
    </row>
    <row r="9" spans="1:254" ht="18" customHeight="1" thickTop="1">
      <c r="A9" s="100"/>
      <c r="B9" s="187"/>
      <c r="C9" s="187"/>
      <c r="D9" s="187"/>
      <c r="E9" s="187"/>
      <c r="F9" s="199"/>
      <c r="G9" s="200"/>
      <c r="H9" s="200"/>
      <c r="I9" s="103"/>
      <c r="J9" s="108" t="s">
        <v>101</v>
      </c>
      <c r="K9" s="110">
        <v>9</v>
      </c>
      <c r="L9" s="113">
        <f>IF(G20=1,1,IF(G20=2,0.5,IF(G20=3,1/3,IF(G20=4,0.25,0))))</f>
        <v>1</v>
      </c>
      <c r="M9" s="114">
        <f>IF(K9&gt;0,MAX(K9*L9,1/G17*K9),0)</f>
        <v>9</v>
      </c>
      <c r="N9" s="104" t="s">
        <v>83</v>
      </c>
      <c r="O9" s="100" t="s">
        <v>83</v>
      </c>
      <c r="P9" s="100" t="s">
        <v>83</v>
      </c>
      <c r="Q9" s="100" t="s">
        <v>83</v>
      </c>
      <c r="R9" s="100"/>
      <c r="S9" s="100"/>
      <c r="T9" s="100"/>
      <c r="U9" s="100"/>
    </row>
    <row r="10" spans="1:254" ht="18" customHeight="1">
      <c r="A10" s="100"/>
      <c r="B10" s="187"/>
      <c r="C10" s="187"/>
      <c r="D10" s="187"/>
      <c r="E10" s="187"/>
      <c r="F10" s="199"/>
      <c r="G10" s="200"/>
      <c r="H10" s="200"/>
      <c r="I10" s="103"/>
      <c r="J10" s="109" t="s">
        <v>102</v>
      </c>
      <c r="K10" s="111">
        <v>5</v>
      </c>
      <c r="L10" s="113">
        <f t="shared" ref="L10:L26" si="0">L9/2</f>
        <v>0.5</v>
      </c>
      <c r="M10" s="114">
        <f>IF(K10&gt;0,MAX(K10*L10,1/G17*K10),0)</f>
        <v>2.5</v>
      </c>
      <c r="N10" s="100" t="s">
        <v>83</v>
      </c>
      <c r="O10" s="100" t="s">
        <v>83</v>
      </c>
      <c r="P10" s="100" t="s">
        <v>83</v>
      </c>
      <c r="Q10" s="100" t="s">
        <v>83</v>
      </c>
      <c r="R10" s="100"/>
      <c r="S10" s="100"/>
      <c r="T10" s="100"/>
      <c r="U10" s="100"/>
    </row>
    <row r="11" spans="1:254" ht="18" customHeight="1">
      <c r="A11" s="100"/>
      <c r="B11" s="100" t="s">
        <v>83</v>
      </c>
      <c r="C11" s="100"/>
      <c r="D11" s="100"/>
      <c r="E11" s="100"/>
      <c r="F11" s="105" t="s">
        <v>83</v>
      </c>
      <c r="G11" s="105"/>
      <c r="H11" s="100"/>
      <c r="I11" s="103"/>
      <c r="J11" s="108" t="s">
        <v>103</v>
      </c>
      <c r="K11" s="112">
        <v>14</v>
      </c>
      <c r="L11" s="113">
        <f t="shared" si="0"/>
        <v>0.25</v>
      </c>
      <c r="M11" s="114">
        <f>IF(K11&gt;0,MAX(K11*L11,1/G17*K11),0)</f>
        <v>3.5</v>
      </c>
      <c r="N11" s="100" t="s">
        <v>83</v>
      </c>
      <c r="O11" s="100" t="s">
        <v>83</v>
      </c>
      <c r="P11" s="100" t="s">
        <v>83</v>
      </c>
      <c r="Q11" s="100" t="s">
        <v>83</v>
      </c>
      <c r="R11" s="100"/>
      <c r="S11" s="100"/>
      <c r="T11" s="100"/>
      <c r="U11" s="100"/>
    </row>
    <row r="12" spans="1:254" ht="18" customHeight="1">
      <c r="A12" s="100"/>
      <c r="B12" s="173" t="s">
        <v>89</v>
      </c>
      <c r="C12" s="173"/>
      <c r="D12" s="173"/>
      <c r="E12" s="173"/>
      <c r="F12" s="99" t="s">
        <v>97</v>
      </c>
      <c r="G12" s="201" t="s">
        <v>96</v>
      </c>
      <c r="H12" s="201"/>
      <c r="I12" s="103"/>
      <c r="J12" s="109" t="s">
        <v>104</v>
      </c>
      <c r="K12" s="111">
        <v>4</v>
      </c>
      <c r="L12" s="113">
        <f t="shared" si="0"/>
        <v>0.125</v>
      </c>
      <c r="M12" s="114">
        <f>IF(K12&gt;0,MAX(K12*L12,1/G17*K12),0)</f>
        <v>0.5</v>
      </c>
      <c r="N12" s="100" t="s">
        <v>83</v>
      </c>
      <c r="O12" s="100" t="s">
        <v>83</v>
      </c>
      <c r="P12" s="100" t="s">
        <v>83</v>
      </c>
      <c r="Q12" s="100" t="s">
        <v>83</v>
      </c>
      <c r="R12" s="100"/>
      <c r="S12" s="100"/>
      <c r="T12" s="100"/>
      <c r="U12" s="100"/>
    </row>
    <row r="13" spans="1:254" ht="18" customHeight="1">
      <c r="A13" s="100"/>
      <c r="B13" s="172" t="s">
        <v>92</v>
      </c>
      <c r="C13" s="172"/>
      <c r="D13" s="172"/>
      <c r="E13" s="172"/>
      <c r="F13" s="198">
        <v>1</v>
      </c>
      <c r="G13" s="202">
        <f>IF(F13=1,1,IF(F13=2,0.5,IF(F13=3,0.7,"виправте дані")))</f>
        <v>1</v>
      </c>
      <c r="H13" s="202"/>
      <c r="I13" s="100"/>
      <c r="J13" s="108" t="s">
        <v>105</v>
      </c>
      <c r="K13" s="112">
        <v>11</v>
      </c>
      <c r="L13" s="113">
        <f t="shared" si="0"/>
        <v>6.25E-2</v>
      </c>
      <c r="M13" s="114">
        <f>IF(K13&gt;0,MAX(K13*L13,1/G17*K13),0)</f>
        <v>1.375</v>
      </c>
      <c r="N13" s="100" t="s">
        <v>83</v>
      </c>
      <c r="O13" s="100" t="s">
        <v>83</v>
      </c>
      <c r="P13" s="100" t="s">
        <v>83</v>
      </c>
      <c r="Q13" s="100" t="s">
        <v>83</v>
      </c>
      <c r="R13" s="100"/>
      <c r="S13" s="100"/>
      <c r="T13" s="100"/>
      <c r="U13" s="100"/>
    </row>
    <row r="14" spans="1:254" ht="18" customHeight="1">
      <c r="A14" s="100"/>
      <c r="B14" s="172" t="s">
        <v>93</v>
      </c>
      <c r="C14" s="172"/>
      <c r="D14" s="172"/>
      <c r="E14" s="172"/>
      <c r="F14" s="199"/>
      <c r="G14" s="202"/>
      <c r="H14" s="202"/>
      <c r="I14" s="100"/>
      <c r="J14" s="109" t="s">
        <v>106</v>
      </c>
      <c r="K14" s="111"/>
      <c r="L14" s="113">
        <f t="shared" si="0"/>
        <v>3.125E-2</v>
      </c>
      <c r="M14" s="114">
        <f>IF(K14&gt;0,MAX(K14*L14,1/G17*K14),0)</f>
        <v>0</v>
      </c>
      <c r="N14" s="100" t="s">
        <v>83</v>
      </c>
      <c r="O14" s="100" t="s">
        <v>83</v>
      </c>
      <c r="P14" s="100" t="s">
        <v>83</v>
      </c>
      <c r="Q14" s="100" t="s">
        <v>83</v>
      </c>
      <c r="R14" s="100"/>
      <c r="S14" s="100"/>
      <c r="T14" s="100"/>
      <c r="U14" s="100"/>
    </row>
    <row r="15" spans="1:254" ht="18" customHeight="1">
      <c r="A15" s="100"/>
      <c r="B15" s="172" t="s">
        <v>94</v>
      </c>
      <c r="C15" s="172"/>
      <c r="D15" s="172"/>
      <c r="E15" s="172"/>
      <c r="F15" s="199"/>
      <c r="G15" s="202"/>
      <c r="H15" s="202"/>
      <c r="I15" s="100"/>
      <c r="J15" s="108" t="s">
        <v>107</v>
      </c>
      <c r="K15" s="112"/>
      <c r="L15" s="113">
        <f t="shared" si="0"/>
        <v>1.5625E-2</v>
      </c>
      <c r="M15" s="114">
        <f>IF(K15&gt;0,MAX(K15*L15,1/G17*K15),0)</f>
        <v>0</v>
      </c>
      <c r="N15" s="106" t="s">
        <v>83</v>
      </c>
      <c r="O15" s="100" t="s">
        <v>83</v>
      </c>
      <c r="P15" s="100" t="s">
        <v>83</v>
      </c>
      <c r="Q15" s="100" t="s">
        <v>83</v>
      </c>
      <c r="R15" s="100"/>
      <c r="S15" s="100"/>
      <c r="T15" s="100"/>
      <c r="U15" s="100"/>
    </row>
    <row r="16" spans="1:254" ht="18" customHeight="1">
      <c r="A16" s="100"/>
      <c r="B16" s="100"/>
      <c r="C16" s="100"/>
      <c r="D16" s="100"/>
      <c r="E16" s="100"/>
      <c r="F16" s="100"/>
      <c r="G16" s="100"/>
      <c r="H16" s="100"/>
      <c r="I16" s="100"/>
      <c r="J16" s="109" t="s">
        <v>108</v>
      </c>
      <c r="K16" s="111"/>
      <c r="L16" s="113">
        <f t="shared" si="0"/>
        <v>7.8125E-3</v>
      </c>
      <c r="M16" s="114">
        <f>IF(K16&gt;0,MAX(K16*L16,1/G17*K16),0)</f>
        <v>0</v>
      </c>
      <c r="N16" s="100" t="s">
        <v>83</v>
      </c>
      <c r="O16" s="100" t="s">
        <v>83</v>
      </c>
      <c r="P16" s="100" t="s">
        <v>83</v>
      </c>
      <c r="Q16" s="100" t="s">
        <v>83</v>
      </c>
      <c r="R16" s="100"/>
      <c r="S16" s="100"/>
      <c r="T16" s="100"/>
      <c r="U16" s="100"/>
    </row>
    <row r="17" spans="1:21" ht="18" customHeight="1">
      <c r="A17" s="100"/>
      <c r="B17" s="176" t="s">
        <v>98</v>
      </c>
      <c r="C17" s="176"/>
      <c r="D17" s="176"/>
      <c r="E17" s="176"/>
      <c r="F17" s="176"/>
      <c r="G17" s="190">
        <v>8</v>
      </c>
      <c r="H17" s="190"/>
      <c r="I17" s="100"/>
      <c r="J17" s="108" t="s">
        <v>109</v>
      </c>
      <c r="K17" s="112"/>
      <c r="L17" s="113">
        <f t="shared" si="0"/>
        <v>3.90625E-3</v>
      </c>
      <c r="M17" s="114">
        <f>IF(K17&gt;0,MAX(K17*L17,1/G17*K17),0)</f>
        <v>0</v>
      </c>
      <c r="N17" s="100" t="s">
        <v>83</v>
      </c>
      <c r="O17" s="100" t="s">
        <v>83</v>
      </c>
      <c r="P17" s="100" t="s">
        <v>83</v>
      </c>
      <c r="Q17" s="100" t="s">
        <v>83</v>
      </c>
      <c r="R17" s="100"/>
      <c r="S17" s="100"/>
      <c r="T17" s="100"/>
      <c r="U17" s="100"/>
    </row>
    <row r="18" spans="1:21" ht="18" customHeight="1">
      <c r="A18" s="100"/>
      <c r="B18" s="176"/>
      <c r="C18" s="176"/>
      <c r="D18" s="176"/>
      <c r="E18" s="176"/>
      <c r="F18" s="176"/>
      <c r="G18" s="190"/>
      <c r="H18" s="190"/>
      <c r="I18" s="100"/>
      <c r="J18" s="109" t="s">
        <v>110</v>
      </c>
      <c r="K18" s="111"/>
      <c r="L18" s="113">
        <f t="shared" si="0"/>
        <v>1.953125E-3</v>
      </c>
      <c r="M18" s="114">
        <f>IF(K18&gt;0,MAX(K18*L18,1/G17*K18),0)</f>
        <v>0</v>
      </c>
      <c r="N18" s="100" t="s">
        <v>83</v>
      </c>
      <c r="O18" s="100" t="s">
        <v>83</v>
      </c>
      <c r="P18" s="100" t="s">
        <v>83</v>
      </c>
      <c r="Q18" s="100" t="s">
        <v>83</v>
      </c>
      <c r="R18" s="100"/>
      <c r="S18" s="100"/>
      <c r="T18" s="100"/>
      <c r="U18" s="100"/>
    </row>
    <row r="19" spans="1:21" ht="18" customHeight="1">
      <c r="A19" s="100"/>
      <c r="B19" s="100"/>
      <c r="C19" s="100"/>
      <c r="D19" s="100"/>
      <c r="E19" s="100"/>
      <c r="F19" s="100"/>
      <c r="G19" s="100"/>
      <c r="H19" s="100"/>
      <c r="I19" s="100"/>
      <c r="J19" s="108" t="s">
        <v>111</v>
      </c>
      <c r="K19" s="112"/>
      <c r="L19" s="113">
        <f t="shared" si="0"/>
        <v>9.765625E-4</v>
      </c>
      <c r="M19" s="114">
        <f>IF(K19&gt;0,MAX(K19*L19,1/G17*K19),0)</f>
        <v>0</v>
      </c>
      <c r="N19" s="100" t="s">
        <v>83</v>
      </c>
      <c r="O19" s="100" t="s">
        <v>83</v>
      </c>
      <c r="P19" s="100" t="s">
        <v>83</v>
      </c>
      <c r="Q19" s="100" t="s">
        <v>83</v>
      </c>
      <c r="R19" s="100"/>
      <c r="S19" s="100"/>
      <c r="T19" s="100"/>
      <c r="U19" s="100"/>
    </row>
    <row r="20" spans="1:21" ht="18" customHeight="1">
      <c r="A20" s="100" t="s">
        <v>83</v>
      </c>
      <c r="B20" s="191" t="s">
        <v>99</v>
      </c>
      <c r="C20" s="191"/>
      <c r="D20" s="191"/>
      <c r="E20" s="191"/>
      <c r="F20" s="191"/>
      <c r="G20" s="190">
        <v>1</v>
      </c>
      <c r="H20" s="190"/>
      <c r="I20" s="100"/>
      <c r="J20" s="109" t="s">
        <v>112</v>
      </c>
      <c r="K20" s="111"/>
      <c r="L20" s="113">
        <f t="shared" si="0"/>
        <v>4.8828125E-4</v>
      </c>
      <c r="M20" s="114">
        <f>IF(K20&gt;0,MAX(K20*L20,1/G17*K20),0)</f>
        <v>0</v>
      </c>
      <c r="N20" s="100" t="s">
        <v>83</v>
      </c>
      <c r="O20" s="100" t="s">
        <v>83</v>
      </c>
      <c r="P20" s="104" t="s">
        <v>83</v>
      </c>
      <c r="Q20" s="100" t="s">
        <v>83</v>
      </c>
      <c r="R20" s="100"/>
      <c r="S20" s="100"/>
      <c r="T20" s="100"/>
      <c r="U20" s="100"/>
    </row>
    <row r="21" spans="1:21" ht="18" customHeight="1">
      <c r="A21" s="100" t="s">
        <v>83</v>
      </c>
      <c r="B21" s="191"/>
      <c r="C21" s="191"/>
      <c r="D21" s="191"/>
      <c r="E21" s="191"/>
      <c r="F21" s="191"/>
      <c r="G21" s="190"/>
      <c r="H21" s="190"/>
      <c r="I21" s="100"/>
      <c r="J21" s="108" t="s">
        <v>113</v>
      </c>
      <c r="K21" s="112"/>
      <c r="L21" s="113">
        <f t="shared" si="0"/>
        <v>2.44140625E-4</v>
      </c>
      <c r="M21" s="114">
        <f>IF(K21&gt;0,MAX(K21*L21,1/G17*K21),0)</f>
        <v>0</v>
      </c>
      <c r="N21" s="100" t="s">
        <v>83</v>
      </c>
      <c r="O21" s="100" t="s">
        <v>83</v>
      </c>
      <c r="P21" s="100" t="s">
        <v>83</v>
      </c>
      <c r="Q21" s="100" t="s">
        <v>83</v>
      </c>
      <c r="R21" s="100"/>
      <c r="S21" s="100"/>
      <c r="T21" s="100"/>
      <c r="U21" s="100"/>
    </row>
    <row r="22" spans="1:21" ht="18" customHeight="1">
      <c r="A22" s="100" t="s">
        <v>83</v>
      </c>
      <c r="B22" s="100"/>
      <c r="C22" s="100"/>
      <c r="D22" s="100"/>
      <c r="E22" s="100"/>
      <c r="F22" s="100"/>
      <c r="G22" s="100"/>
      <c r="H22" s="100"/>
      <c r="I22" s="100"/>
      <c r="J22" s="109" t="s">
        <v>114</v>
      </c>
      <c r="K22" s="111"/>
      <c r="L22" s="113">
        <f t="shared" si="0"/>
        <v>1.220703125E-4</v>
      </c>
      <c r="M22" s="114">
        <f>IF(K22&gt;0,MAX(K22*L22,1/G17*K22),0)</f>
        <v>0</v>
      </c>
      <c r="N22" s="100" t="s">
        <v>83</v>
      </c>
      <c r="O22" s="100" t="s">
        <v>83</v>
      </c>
      <c r="P22" s="104" t="s">
        <v>83</v>
      </c>
      <c r="Q22" s="100" t="s">
        <v>83</v>
      </c>
      <c r="R22" s="100"/>
      <c r="S22" s="100"/>
      <c r="T22" s="100"/>
      <c r="U22" s="100"/>
    </row>
    <row r="23" spans="1:21" ht="18" customHeight="1">
      <c r="A23" s="100"/>
      <c r="B23" s="177" t="s">
        <v>100</v>
      </c>
      <c r="C23" s="177"/>
      <c r="D23" s="177"/>
      <c r="E23" s="177"/>
      <c r="F23" s="177"/>
      <c r="G23" s="192">
        <f>IF(AND(ISNUMBER(G17),G17&gt;0),IF(OR(G8="виправте дані",G13="виправте дані")," ",IF(OR(G20=1,G20=2),(G8/G13)*SUM(M9:M28),"виправте к-сть провідників")),"виправте к-сть провідників")</f>
        <v>0.67500000000000004</v>
      </c>
      <c r="H23" s="192"/>
      <c r="I23" s="100"/>
      <c r="J23" s="108" t="s">
        <v>115</v>
      </c>
      <c r="K23" s="112"/>
      <c r="L23" s="113">
        <f t="shared" si="0"/>
        <v>6.103515625E-5</v>
      </c>
      <c r="M23" s="114">
        <f>IF(K23&gt;0,MAX(K23*L23,1/G17*K23),0)</f>
        <v>0</v>
      </c>
      <c r="N23" s="100" t="s">
        <v>83</v>
      </c>
      <c r="O23" s="100" t="s">
        <v>83</v>
      </c>
      <c r="P23" s="100" t="s">
        <v>83</v>
      </c>
      <c r="Q23" s="100" t="s">
        <v>83</v>
      </c>
      <c r="R23" s="100"/>
      <c r="S23" s="100"/>
      <c r="T23" s="100"/>
      <c r="U23" s="100"/>
    </row>
    <row r="24" spans="1:21" ht="18" customHeight="1">
      <c r="A24" s="100"/>
      <c r="B24" s="177"/>
      <c r="C24" s="177"/>
      <c r="D24" s="177"/>
      <c r="E24" s="177"/>
      <c r="F24" s="177"/>
      <c r="G24" s="192"/>
      <c r="H24" s="192"/>
      <c r="I24" s="100"/>
      <c r="J24" s="109" t="s">
        <v>116</v>
      </c>
      <c r="K24" s="111"/>
      <c r="L24" s="113">
        <f t="shared" si="0"/>
        <v>3.0517578125E-5</v>
      </c>
      <c r="M24" s="114">
        <f>IF(K24&gt;0,MAX(K24*L24,1/G17*K24),0)</f>
        <v>0</v>
      </c>
      <c r="N24" s="100"/>
      <c r="O24" s="100"/>
      <c r="P24" s="100"/>
      <c r="Q24" s="100"/>
      <c r="R24" s="100"/>
      <c r="S24" s="100"/>
      <c r="T24" s="100"/>
      <c r="U24" s="100"/>
    </row>
    <row r="25" spans="1:21" ht="18" customHeight="1">
      <c r="A25" s="100"/>
      <c r="B25" s="178"/>
      <c r="C25" s="178"/>
      <c r="D25" s="178"/>
      <c r="E25" s="178"/>
      <c r="F25" s="178"/>
      <c r="G25" s="192"/>
      <c r="H25" s="192"/>
      <c r="I25" s="100"/>
      <c r="J25" s="108" t="s">
        <v>117</v>
      </c>
      <c r="K25" s="112"/>
      <c r="L25" s="113">
        <f t="shared" si="0"/>
        <v>1.52587890625E-5</v>
      </c>
      <c r="M25" s="114">
        <f>IF(K25&gt;0,MAX(K25*L25,1/G17*K25),0)</f>
        <v>0</v>
      </c>
      <c r="N25" s="100"/>
      <c r="O25" s="100"/>
      <c r="P25" s="100"/>
      <c r="Q25" s="100"/>
      <c r="R25" s="100"/>
      <c r="S25" s="100"/>
      <c r="T25" s="100"/>
      <c r="U25" s="100"/>
    </row>
    <row r="26" spans="1:21" ht="18" customHeight="1">
      <c r="A26" s="100"/>
      <c r="B26" s="178"/>
      <c r="C26" s="178"/>
      <c r="D26" s="178"/>
      <c r="E26" s="178"/>
      <c r="F26" s="178"/>
      <c r="G26" s="192"/>
      <c r="H26" s="192"/>
      <c r="I26" s="100"/>
      <c r="J26" s="109" t="s">
        <v>118</v>
      </c>
      <c r="K26" s="111"/>
      <c r="L26" s="113">
        <f t="shared" si="0"/>
        <v>7.62939453125E-6</v>
      </c>
      <c r="M26" s="114">
        <f>IF(K26&gt;0,MAX(K26*L26,1/G17*K26),0)</f>
        <v>0</v>
      </c>
      <c r="N26" s="100"/>
      <c r="O26" s="100"/>
      <c r="P26" s="100"/>
      <c r="Q26" s="100"/>
      <c r="R26" s="100"/>
      <c r="S26" s="100"/>
      <c r="T26" s="100"/>
      <c r="U26" s="100"/>
    </row>
    <row r="27" spans="1:21">
      <c r="A27" s="100"/>
      <c r="B27" s="100"/>
      <c r="C27" s="100"/>
      <c r="D27" s="100"/>
      <c r="E27" s="100"/>
      <c r="F27" s="100"/>
      <c r="G27" s="100"/>
      <c r="H27" s="100"/>
      <c r="I27" s="100"/>
      <c r="J27" s="100"/>
      <c r="K27" s="101"/>
      <c r="L27" s="100"/>
      <c r="M27" s="100"/>
      <c r="N27" s="100"/>
      <c r="O27" s="100"/>
      <c r="P27" s="100"/>
      <c r="Q27" s="100"/>
      <c r="R27" s="100"/>
      <c r="S27" s="100"/>
      <c r="T27" s="100"/>
      <c r="U27" s="100"/>
    </row>
    <row r="28" spans="1:21" ht="18">
      <c r="A28" s="100"/>
      <c r="B28" s="175" t="s">
        <v>122</v>
      </c>
      <c r="C28" s="175"/>
      <c r="D28" s="175"/>
      <c r="E28" s="175"/>
      <c r="F28" s="175"/>
      <c r="G28" s="175"/>
      <c r="H28" s="175"/>
      <c r="I28" s="100"/>
      <c r="J28" s="100"/>
      <c r="K28" s="101"/>
      <c r="L28" s="100"/>
      <c r="M28" s="100"/>
      <c r="N28" s="100"/>
      <c r="O28" s="100"/>
      <c r="P28" s="100"/>
      <c r="Q28" s="100"/>
      <c r="R28" s="100"/>
      <c r="S28" s="100"/>
      <c r="T28" s="100"/>
      <c r="U28" s="100"/>
    </row>
    <row r="29" spans="1:21" ht="26.55" customHeight="1">
      <c r="A29" s="100"/>
      <c r="B29" s="174" t="s">
        <v>123</v>
      </c>
      <c r="C29" s="174"/>
      <c r="D29" s="174"/>
      <c r="E29" s="174"/>
      <c r="F29" s="174"/>
      <c r="G29" s="174"/>
      <c r="H29" s="174"/>
      <c r="I29" s="100"/>
      <c r="J29" s="100"/>
      <c r="K29" s="101"/>
      <c r="L29" s="100" t="s">
        <v>83</v>
      </c>
      <c r="M29" s="100"/>
      <c r="N29" s="100"/>
      <c r="O29" s="100"/>
      <c r="P29" s="100"/>
      <c r="Q29" s="100"/>
      <c r="R29" s="100"/>
      <c r="S29" s="100"/>
      <c r="T29" s="100"/>
      <c r="U29" s="100"/>
    </row>
    <row r="30" spans="1:21">
      <c r="A30" s="100"/>
      <c r="B30" s="100"/>
      <c r="C30" s="100"/>
      <c r="D30" s="100"/>
      <c r="E30" s="100"/>
      <c r="F30" s="100"/>
      <c r="G30" s="100"/>
      <c r="H30" s="100"/>
      <c r="I30" s="100"/>
      <c r="J30" s="100"/>
      <c r="K30" s="101"/>
      <c r="L30" s="100"/>
      <c r="M30" s="100"/>
      <c r="N30" s="100"/>
      <c r="O30" s="100"/>
      <c r="P30" s="100"/>
      <c r="Q30" s="100"/>
      <c r="R30" s="100"/>
      <c r="S30" s="100"/>
      <c r="T30" s="100"/>
      <c r="U30" s="100"/>
    </row>
    <row r="31" spans="1:21" ht="18">
      <c r="A31" s="100"/>
      <c r="B31" s="193" t="s">
        <v>124</v>
      </c>
      <c r="C31" s="193"/>
      <c r="D31" s="193"/>
      <c r="E31" s="193"/>
      <c r="F31" s="193"/>
      <c r="G31" s="193"/>
      <c r="H31" s="193"/>
      <c r="I31" s="100"/>
      <c r="J31" s="100"/>
      <c r="K31" s="101"/>
      <c r="L31" s="100"/>
      <c r="M31" s="100"/>
      <c r="N31" s="100"/>
      <c r="O31" s="100"/>
      <c r="P31" s="100"/>
      <c r="Q31" s="100"/>
      <c r="R31" s="100"/>
      <c r="S31" s="100"/>
      <c r="T31" s="100"/>
      <c r="U31" s="100"/>
    </row>
    <row r="32" spans="1:21" ht="18">
      <c r="A32" s="100"/>
      <c r="B32" s="194" t="s">
        <v>125</v>
      </c>
      <c r="C32" s="194"/>
      <c r="D32" s="194"/>
      <c r="E32" s="194"/>
      <c r="F32" s="194"/>
      <c r="G32" s="194"/>
      <c r="H32" s="194"/>
      <c r="I32" s="100"/>
      <c r="J32" s="100"/>
      <c r="K32" s="101"/>
      <c r="L32" s="100"/>
      <c r="M32" s="100"/>
      <c r="N32" s="100"/>
      <c r="O32" s="100"/>
      <c r="P32" s="100"/>
      <c r="Q32" s="100"/>
      <c r="R32" s="100"/>
      <c r="S32" s="100"/>
      <c r="T32" s="100"/>
      <c r="U32" s="100"/>
    </row>
    <row r="33" spans="2:28" ht="18">
      <c r="B33" s="194" t="s">
        <v>126</v>
      </c>
      <c r="C33" s="194"/>
      <c r="D33" s="194"/>
      <c r="E33" s="194"/>
      <c r="F33" s="194"/>
      <c r="G33" s="194"/>
      <c r="H33" s="194"/>
      <c r="T33" s="188"/>
      <c r="U33" s="189"/>
      <c r="V33" s="189"/>
      <c r="W33" s="189"/>
      <c r="X33" s="189"/>
      <c r="Y33" s="189"/>
      <c r="Z33" s="189"/>
      <c r="AA33" s="189"/>
      <c r="AB33" s="189"/>
    </row>
    <row r="34" spans="2:28">
      <c r="B34" s="102" t="s">
        <v>83</v>
      </c>
    </row>
    <row r="35" spans="2:28">
      <c r="E35" s="102" t="s">
        <v>83</v>
      </c>
    </row>
    <row r="37" spans="2:28">
      <c r="E37" s="102" t="s">
        <v>83</v>
      </c>
    </row>
    <row r="39" spans="2:28">
      <c r="F39" s="102" t="s">
        <v>84</v>
      </c>
    </row>
  </sheetData>
  <sheetProtection algorithmName="SHA-512" hashValue="z16/HbwdsPWoHWIXBQ7ovkvbHHcb7gh20ceHpCkBipA2SPkHUyUFTU2AM/2LTUjDlPFcMI3bpxkHLxBlCy61HQ==" saltValue="4vDx33RDu6jHcUEW1AviHw==" spinCount="100000" sheet="1" objects="1" scenarios="1"/>
  <mergeCells count="32">
    <mergeCell ref="L7:L8"/>
    <mergeCell ref="M7:M8"/>
    <mergeCell ref="F8:F10"/>
    <mergeCell ref="F13:F15"/>
    <mergeCell ref="G8:H10"/>
    <mergeCell ref="G12:H12"/>
    <mergeCell ref="G13:H15"/>
    <mergeCell ref="T33:AB33"/>
    <mergeCell ref="G17:H18"/>
    <mergeCell ref="B20:F21"/>
    <mergeCell ref="G20:H21"/>
    <mergeCell ref="G23:H26"/>
    <mergeCell ref="B31:H31"/>
    <mergeCell ref="B32:H32"/>
    <mergeCell ref="B33:H33"/>
    <mergeCell ref="C2:J2"/>
    <mergeCell ref="D1:E1"/>
    <mergeCell ref="J1:K1"/>
    <mergeCell ref="F1:G1"/>
    <mergeCell ref="G7:H7"/>
    <mergeCell ref="H1:I1"/>
    <mergeCell ref="J7:J8"/>
    <mergeCell ref="K7:K8"/>
    <mergeCell ref="B7:E10"/>
    <mergeCell ref="B13:E13"/>
    <mergeCell ref="B14:E14"/>
    <mergeCell ref="B15:E15"/>
    <mergeCell ref="B12:E12"/>
    <mergeCell ref="B29:H29"/>
    <mergeCell ref="B28:H28"/>
    <mergeCell ref="B17:F18"/>
    <mergeCell ref="B23:F26"/>
  </mergeCells>
  <hyperlinks>
    <hyperlink ref="C1" location="start!D2" display="→ головна" xr:uid="{AAE4A622-6769-4574-B400-C92FADA80669}"/>
    <hyperlink ref="D1:E1" location="'LPL-III'!G6" display="→ захисні кути" xr:uid="{B64396BA-0BC1-4C53-BEA1-AC5DDA7E3F8F}"/>
    <hyperlink ref="H1:I1" location="перерахунок!D6" display="→ перерахунок" xr:uid="{6659D440-ADF7-44E3-886F-08F06F8FF072}"/>
  </hyperlinks>
  <pageMargins left="0.70866141732283472" right="0.70866141732283472" top="1.5354330708661419" bottom="0.74803149606299213" header="0.31496062992125984" footer="0.31496062992125984"/>
  <pageSetup paperSize="9" scale="60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5281C1-C388-4049-B671-C8A0E7FC4BE9}">
  <sheetPr>
    <tabColor rgb="FFFFEA4F"/>
    <pageSetUpPr fitToPage="1"/>
  </sheetPr>
  <dimension ref="A1:IO33"/>
  <sheetViews>
    <sheetView showGridLines="0" showRowColHeaders="0" zoomScale="90" zoomScaleNormal="90" workbookViewId="0">
      <pane ySplit="2" topLeftCell="A3" activePane="bottomLeft" state="frozen"/>
      <selection pane="bottomLeft" activeCell="F33" sqref="F33"/>
    </sheetView>
  </sheetViews>
  <sheetFormatPr defaultColWidth="9.77734375" defaultRowHeight="14.4"/>
  <cols>
    <col min="1" max="1" width="2.6640625" style="102" customWidth="1"/>
    <col min="2" max="2" width="20.6640625" style="102" customWidth="1"/>
    <col min="3" max="3" width="11.6640625" style="102" customWidth="1"/>
    <col min="4" max="4" width="10.6640625" style="102" customWidth="1"/>
    <col min="5" max="5" width="5.6640625" style="102" customWidth="1"/>
    <col min="6" max="7" width="10.6640625" style="102" customWidth="1"/>
    <col min="8" max="8" width="5.6640625" style="102" customWidth="1"/>
    <col min="9" max="9" width="10.6640625" style="102" customWidth="1"/>
    <col min="10" max="10" width="5.6640625" style="102" customWidth="1"/>
    <col min="11" max="13" width="9.77734375" style="102"/>
    <col min="14" max="14" width="9.77734375" style="102" customWidth="1"/>
    <col min="15" max="15" width="3.77734375" style="102" customWidth="1"/>
    <col min="16" max="16" width="2.77734375" style="102" customWidth="1"/>
    <col min="17" max="17" width="3.77734375" style="102" customWidth="1"/>
    <col min="18" max="18" width="4.21875" style="102" customWidth="1"/>
    <col min="19" max="19" width="4.88671875" style="102" customWidth="1"/>
    <col min="20" max="20" width="8.44140625" style="102" customWidth="1"/>
    <col min="21" max="21" width="9.77734375" style="102"/>
    <col min="22" max="22" width="4.33203125" style="102" customWidth="1"/>
    <col min="23" max="16384" width="9.77734375" style="102"/>
  </cols>
  <sheetData>
    <row r="1" spans="1:249" s="152" customFormat="1" ht="19.95" customHeight="1">
      <c r="A1" s="150"/>
      <c r="B1" s="150"/>
      <c r="C1" s="151" t="s">
        <v>160</v>
      </c>
      <c r="D1" s="228" t="s">
        <v>163</v>
      </c>
      <c r="E1" s="228"/>
      <c r="F1" s="231" t="s">
        <v>166</v>
      </c>
      <c r="G1" s="231"/>
      <c r="H1" s="231"/>
      <c r="I1" s="229" t="s">
        <v>167</v>
      </c>
      <c r="J1" s="229"/>
      <c r="K1" s="150"/>
      <c r="L1" s="150"/>
      <c r="M1" s="150"/>
      <c r="N1" s="150"/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  <c r="AT1" s="150"/>
      <c r="AU1" s="150"/>
      <c r="AV1" s="150"/>
      <c r="AW1" s="150"/>
      <c r="AX1" s="150"/>
      <c r="AY1" s="150"/>
      <c r="AZ1" s="150"/>
      <c r="BA1" s="150"/>
      <c r="BB1" s="150"/>
      <c r="BC1" s="150"/>
      <c r="BD1" s="150"/>
      <c r="BE1" s="150"/>
      <c r="BF1" s="150"/>
      <c r="BG1" s="150"/>
      <c r="BH1" s="150"/>
      <c r="BI1" s="150"/>
      <c r="BJ1" s="150"/>
      <c r="BK1" s="150"/>
      <c r="BL1" s="150"/>
      <c r="BM1" s="150"/>
      <c r="BN1" s="150"/>
      <c r="BO1" s="150"/>
      <c r="BP1" s="150"/>
      <c r="BQ1" s="150"/>
      <c r="BR1" s="150"/>
      <c r="BS1" s="150"/>
      <c r="BT1" s="150"/>
      <c r="BU1" s="150"/>
      <c r="BV1" s="150"/>
      <c r="BW1" s="150"/>
      <c r="BX1" s="150"/>
      <c r="BY1" s="150"/>
      <c r="BZ1" s="150"/>
      <c r="CA1" s="150"/>
      <c r="CB1" s="150"/>
      <c r="CC1" s="150"/>
      <c r="CD1" s="150"/>
      <c r="CE1" s="150"/>
      <c r="CF1" s="150"/>
      <c r="CG1" s="150"/>
      <c r="CH1" s="150"/>
      <c r="CI1" s="150"/>
      <c r="CJ1" s="150"/>
      <c r="CK1" s="150"/>
      <c r="CL1" s="150"/>
      <c r="CM1" s="150"/>
      <c r="CN1" s="150"/>
      <c r="CO1" s="150"/>
      <c r="CP1" s="150"/>
      <c r="CQ1" s="150"/>
      <c r="CR1" s="150"/>
      <c r="CS1" s="150"/>
      <c r="CT1" s="150"/>
      <c r="CU1" s="150"/>
      <c r="CV1" s="150"/>
      <c r="CW1" s="150"/>
      <c r="CX1" s="150"/>
      <c r="CY1" s="150"/>
      <c r="CZ1" s="150"/>
      <c r="DA1" s="150"/>
      <c r="DB1" s="150"/>
      <c r="DC1" s="150"/>
      <c r="DD1" s="150"/>
      <c r="DE1" s="150"/>
      <c r="DF1" s="150"/>
      <c r="DG1" s="150"/>
      <c r="DH1" s="150"/>
      <c r="DI1" s="150"/>
      <c r="DJ1" s="150"/>
      <c r="DK1" s="150"/>
      <c r="DL1" s="150"/>
      <c r="DM1" s="150"/>
      <c r="DN1" s="150"/>
      <c r="DO1" s="150"/>
      <c r="DP1" s="150"/>
      <c r="DQ1" s="150"/>
      <c r="DR1" s="150"/>
      <c r="DS1" s="150"/>
      <c r="DT1" s="150"/>
      <c r="DU1" s="150"/>
      <c r="DV1" s="150"/>
      <c r="DW1" s="150"/>
      <c r="DX1" s="150"/>
      <c r="DY1" s="150"/>
      <c r="DZ1" s="150"/>
      <c r="EA1" s="150"/>
      <c r="EB1" s="150"/>
      <c r="EC1" s="150"/>
      <c r="ED1" s="150"/>
      <c r="EE1" s="150"/>
      <c r="EF1" s="150"/>
      <c r="EG1" s="150"/>
      <c r="EH1" s="150"/>
      <c r="EI1" s="150"/>
      <c r="EJ1" s="150"/>
      <c r="EK1" s="150"/>
      <c r="EL1" s="150"/>
      <c r="EM1" s="150"/>
      <c r="EN1" s="150"/>
      <c r="EO1" s="150"/>
      <c r="EP1" s="150"/>
      <c r="EQ1" s="150"/>
      <c r="ER1" s="150"/>
      <c r="ES1" s="150"/>
      <c r="ET1" s="150"/>
      <c r="EU1" s="150"/>
      <c r="EV1" s="150"/>
      <c r="EW1" s="150"/>
      <c r="EX1" s="150"/>
      <c r="EY1" s="150"/>
      <c r="EZ1" s="150"/>
      <c r="FA1" s="150"/>
      <c r="FB1" s="150"/>
      <c r="FC1" s="150"/>
      <c r="FD1" s="150"/>
      <c r="FE1" s="150"/>
      <c r="FF1" s="150"/>
      <c r="FG1" s="150"/>
      <c r="FH1" s="150"/>
      <c r="FI1" s="150"/>
      <c r="FJ1" s="150"/>
      <c r="FK1" s="150"/>
      <c r="FL1" s="150"/>
      <c r="FM1" s="150"/>
      <c r="FN1" s="150"/>
      <c r="FO1" s="150"/>
      <c r="FP1" s="150"/>
      <c r="FQ1" s="150"/>
      <c r="FR1" s="150"/>
      <c r="FS1" s="150"/>
      <c r="FT1" s="150"/>
      <c r="FU1" s="150"/>
      <c r="FV1" s="150"/>
      <c r="FW1" s="150"/>
      <c r="FX1" s="150"/>
      <c r="FY1" s="150"/>
      <c r="FZ1" s="150"/>
      <c r="GA1" s="150"/>
      <c r="GB1" s="150"/>
      <c r="GC1" s="150"/>
      <c r="GD1" s="150"/>
      <c r="GE1" s="150"/>
      <c r="GF1" s="150"/>
      <c r="GG1" s="150"/>
      <c r="GH1" s="150"/>
      <c r="GI1" s="150"/>
      <c r="GJ1" s="150"/>
      <c r="GK1" s="150"/>
      <c r="GL1" s="150"/>
      <c r="GM1" s="150"/>
      <c r="GN1" s="150"/>
      <c r="GO1" s="150"/>
      <c r="GP1" s="150"/>
      <c r="GQ1" s="150"/>
      <c r="GR1" s="150"/>
      <c r="GS1" s="150"/>
      <c r="GT1" s="150"/>
      <c r="GU1" s="150"/>
      <c r="GV1" s="150"/>
      <c r="GW1" s="150"/>
      <c r="GX1" s="150"/>
      <c r="GY1" s="150"/>
      <c r="GZ1" s="150"/>
      <c r="HA1" s="150"/>
      <c r="HB1" s="150"/>
      <c r="HC1" s="150"/>
      <c r="HD1" s="150"/>
      <c r="HE1" s="150"/>
      <c r="HF1" s="150"/>
      <c r="HG1" s="150"/>
      <c r="HH1" s="150"/>
      <c r="HI1" s="150"/>
      <c r="HJ1" s="150"/>
      <c r="HK1" s="150"/>
      <c r="HL1" s="150"/>
      <c r="HM1" s="150"/>
      <c r="HN1" s="150"/>
      <c r="HO1" s="150"/>
      <c r="HP1" s="150"/>
      <c r="HQ1" s="150"/>
      <c r="HR1" s="150"/>
      <c r="HS1" s="150"/>
      <c r="HT1" s="150"/>
      <c r="HU1" s="150"/>
      <c r="HV1" s="150"/>
      <c r="HW1" s="150"/>
      <c r="HX1" s="150"/>
      <c r="HY1" s="150"/>
      <c r="HZ1" s="150"/>
      <c r="IA1" s="150"/>
      <c r="IB1" s="150"/>
      <c r="IC1" s="150"/>
      <c r="ID1" s="150"/>
      <c r="IE1" s="150"/>
      <c r="IF1" s="150"/>
      <c r="IG1" s="150"/>
      <c r="IH1" s="150"/>
      <c r="II1" s="150"/>
      <c r="IJ1" s="150"/>
      <c r="IK1" s="150"/>
      <c r="IL1" s="150"/>
      <c r="IM1" s="150"/>
      <c r="IN1" s="150"/>
      <c r="IO1" s="150"/>
    </row>
    <row r="2" spans="1:249" s="152" customFormat="1" ht="19.95" customHeight="1">
      <c r="A2" s="150"/>
      <c r="B2" s="150"/>
      <c r="C2" s="153" t="s">
        <v>128</v>
      </c>
      <c r="D2" s="153"/>
      <c r="E2" s="153"/>
      <c r="F2" s="153"/>
      <c r="G2" s="153"/>
      <c r="H2" s="153"/>
      <c r="I2" s="153"/>
      <c r="J2" s="153"/>
      <c r="K2" s="150"/>
      <c r="L2" s="150"/>
      <c r="M2" s="150"/>
      <c r="N2" s="150"/>
      <c r="O2" s="150"/>
      <c r="P2" s="150"/>
      <c r="Q2" s="150"/>
      <c r="R2" s="150"/>
      <c r="S2" s="150"/>
      <c r="T2" s="150"/>
      <c r="U2" s="150"/>
      <c r="V2" s="150"/>
      <c r="W2" s="150"/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  <c r="BL2" s="150"/>
      <c r="BM2" s="150"/>
      <c r="BN2" s="150"/>
      <c r="BO2" s="150"/>
      <c r="BP2" s="150"/>
      <c r="BQ2" s="150"/>
      <c r="BR2" s="150"/>
      <c r="BS2" s="150"/>
      <c r="BT2" s="150"/>
      <c r="BU2" s="150"/>
      <c r="BV2" s="150"/>
      <c r="BW2" s="150"/>
      <c r="BX2" s="150"/>
      <c r="BY2" s="150"/>
      <c r="BZ2" s="150"/>
      <c r="CA2" s="150"/>
      <c r="CB2" s="150"/>
      <c r="CC2" s="150"/>
      <c r="CD2" s="150"/>
      <c r="CE2" s="150"/>
      <c r="CF2" s="150"/>
      <c r="CG2" s="150"/>
      <c r="CH2" s="150"/>
      <c r="CI2" s="150"/>
      <c r="CJ2" s="150"/>
      <c r="CK2" s="150"/>
      <c r="CL2" s="150"/>
      <c r="CM2" s="150"/>
      <c r="CN2" s="150"/>
      <c r="CO2" s="150"/>
      <c r="CP2" s="150"/>
      <c r="CQ2" s="150"/>
      <c r="CR2" s="150"/>
      <c r="CS2" s="150"/>
      <c r="CT2" s="150"/>
      <c r="CU2" s="150"/>
      <c r="CV2" s="150"/>
      <c r="CW2" s="150"/>
      <c r="CX2" s="150"/>
      <c r="CY2" s="150"/>
      <c r="CZ2" s="150"/>
      <c r="DA2" s="150"/>
      <c r="DB2" s="150"/>
      <c r="DC2" s="150"/>
      <c r="DD2" s="150"/>
      <c r="DE2" s="150"/>
      <c r="DF2" s="150"/>
      <c r="DG2" s="150"/>
      <c r="DH2" s="150"/>
      <c r="DI2" s="150"/>
      <c r="DJ2" s="150"/>
      <c r="DK2" s="150"/>
      <c r="DL2" s="150"/>
      <c r="DM2" s="150"/>
      <c r="DN2" s="150"/>
      <c r="DO2" s="150"/>
      <c r="DP2" s="150"/>
      <c r="DQ2" s="150"/>
      <c r="DR2" s="150"/>
      <c r="DS2" s="150"/>
      <c r="DT2" s="150"/>
      <c r="DU2" s="150"/>
      <c r="DV2" s="150"/>
      <c r="DW2" s="150"/>
      <c r="DX2" s="150"/>
      <c r="DY2" s="150"/>
      <c r="DZ2" s="150"/>
      <c r="EA2" s="150"/>
      <c r="EB2" s="150"/>
      <c r="EC2" s="150"/>
      <c r="ED2" s="150"/>
      <c r="EE2" s="150"/>
      <c r="EF2" s="150"/>
      <c r="EG2" s="150"/>
      <c r="EH2" s="150"/>
      <c r="EI2" s="150"/>
      <c r="EJ2" s="150"/>
      <c r="EK2" s="150"/>
      <c r="EL2" s="150"/>
      <c r="EM2" s="150"/>
      <c r="EN2" s="150"/>
      <c r="EO2" s="150"/>
      <c r="EP2" s="150"/>
      <c r="EQ2" s="150"/>
      <c r="ER2" s="150"/>
      <c r="ES2" s="150"/>
      <c r="ET2" s="150"/>
      <c r="EU2" s="150"/>
      <c r="EV2" s="150"/>
      <c r="EW2" s="150"/>
      <c r="EX2" s="150"/>
      <c r="EY2" s="150"/>
      <c r="EZ2" s="150"/>
      <c r="FA2" s="150"/>
      <c r="FB2" s="150"/>
      <c r="FC2" s="150"/>
      <c r="FD2" s="150"/>
      <c r="FE2" s="150"/>
      <c r="FF2" s="150"/>
      <c r="FG2" s="150"/>
      <c r="FH2" s="150"/>
      <c r="FI2" s="150"/>
      <c r="FJ2" s="150"/>
      <c r="FK2" s="150"/>
      <c r="FL2" s="150"/>
      <c r="FM2" s="150"/>
      <c r="FN2" s="150"/>
      <c r="FO2" s="150"/>
      <c r="FP2" s="150"/>
      <c r="FQ2" s="150"/>
      <c r="FR2" s="150"/>
      <c r="FS2" s="150"/>
      <c r="FT2" s="150"/>
      <c r="FU2" s="150"/>
      <c r="FV2" s="150"/>
      <c r="FW2" s="150"/>
      <c r="FX2" s="150"/>
      <c r="FY2" s="150"/>
      <c r="FZ2" s="150"/>
      <c r="GA2" s="150"/>
      <c r="GB2" s="150"/>
      <c r="GC2" s="150"/>
      <c r="GD2" s="150"/>
      <c r="GE2" s="150"/>
      <c r="GF2" s="150"/>
      <c r="GG2" s="150"/>
      <c r="GH2" s="150"/>
      <c r="GI2" s="150"/>
      <c r="GJ2" s="150"/>
      <c r="GK2" s="150"/>
      <c r="GL2" s="150"/>
      <c r="GM2" s="150"/>
      <c r="GN2" s="150"/>
      <c r="GO2" s="150"/>
      <c r="GP2" s="150"/>
      <c r="GQ2" s="150"/>
      <c r="GR2" s="150"/>
      <c r="GS2" s="150"/>
      <c r="GT2" s="150"/>
      <c r="GU2" s="150"/>
      <c r="GV2" s="150"/>
      <c r="GW2" s="150"/>
      <c r="GX2" s="150"/>
      <c r="GY2" s="150"/>
      <c r="GZ2" s="150"/>
      <c r="HA2" s="150"/>
      <c r="HB2" s="150"/>
      <c r="HC2" s="150"/>
      <c r="HD2" s="150"/>
      <c r="HE2" s="150"/>
      <c r="HF2" s="150"/>
      <c r="HG2" s="150"/>
      <c r="HH2" s="150"/>
      <c r="HI2" s="150"/>
      <c r="HJ2" s="150"/>
      <c r="HK2" s="150"/>
      <c r="HL2" s="150"/>
      <c r="HM2" s="150"/>
      <c r="HN2" s="150"/>
      <c r="HO2" s="150"/>
      <c r="HP2" s="150"/>
      <c r="HQ2" s="150"/>
      <c r="HR2" s="150"/>
      <c r="HS2" s="150"/>
      <c r="HT2" s="150"/>
      <c r="HU2" s="150"/>
      <c r="HV2" s="150"/>
      <c r="HW2" s="150"/>
      <c r="HX2" s="150"/>
      <c r="HY2" s="150"/>
      <c r="HZ2" s="150"/>
      <c r="IA2" s="150"/>
      <c r="IB2" s="150"/>
      <c r="IC2" s="150"/>
      <c r="ID2" s="150"/>
      <c r="IE2" s="150"/>
      <c r="IF2" s="150"/>
      <c r="IG2" s="150"/>
      <c r="IH2" s="150"/>
      <c r="II2" s="150"/>
      <c r="IJ2" s="150"/>
      <c r="IK2" s="150"/>
      <c r="IL2" s="150"/>
      <c r="IM2" s="150"/>
      <c r="IN2" s="150"/>
      <c r="IO2" s="150"/>
    </row>
    <row r="3" spans="1:249" s="61" customFormat="1" ht="19.95" customHeight="1">
      <c r="A3" s="58"/>
      <c r="B3" s="58"/>
      <c r="C3" s="58"/>
      <c r="D3" s="58"/>
      <c r="E3" s="58"/>
      <c r="F3" s="58"/>
      <c r="G3" s="62"/>
      <c r="H3" s="62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</row>
    <row r="4" spans="1:249" ht="25.05" customHeight="1">
      <c r="A4" s="100"/>
      <c r="B4" s="207" t="s">
        <v>144</v>
      </c>
      <c r="C4" s="207"/>
      <c r="D4" s="207"/>
      <c r="E4" s="207"/>
      <c r="F4" s="207"/>
      <c r="G4" s="207"/>
      <c r="H4" s="207"/>
      <c r="I4" s="207"/>
      <c r="J4" s="100"/>
      <c r="K4" s="100"/>
      <c r="L4" s="100"/>
      <c r="M4" s="100"/>
      <c r="N4" s="100"/>
      <c r="O4" s="100"/>
      <c r="P4" s="100"/>
    </row>
    <row r="5" spans="1:249" ht="19.95" customHeight="1" thickBot="1">
      <c r="A5" s="100"/>
      <c r="B5" s="230" t="s">
        <v>129</v>
      </c>
      <c r="C5" s="230"/>
      <c r="D5" s="230" t="s">
        <v>130</v>
      </c>
      <c r="E5" s="230"/>
      <c r="F5" s="230" t="s">
        <v>131</v>
      </c>
      <c r="G5" s="230"/>
      <c r="H5" s="230" t="s">
        <v>133</v>
      </c>
      <c r="I5" s="230"/>
      <c r="J5" s="100"/>
      <c r="K5" s="119"/>
      <c r="L5" s="119"/>
      <c r="M5" s="119"/>
      <c r="N5" s="119"/>
      <c r="O5" s="119"/>
      <c r="P5" s="100"/>
    </row>
    <row r="6" spans="1:249" s="116" customFormat="1" ht="30" customHeight="1" thickTop="1" thickBot="1">
      <c r="A6" s="115"/>
      <c r="B6" s="221" t="s">
        <v>132</v>
      </c>
      <c r="C6" s="221"/>
      <c r="D6" s="225">
        <v>150</v>
      </c>
      <c r="E6" s="225"/>
      <c r="F6" s="217">
        <v>8</v>
      </c>
      <c r="G6" s="217"/>
      <c r="H6" s="226">
        <f>IF(F6=8,D6*0.135,IF(F6=10,D6*0.4,"введіть Ø8 або Ø10"))</f>
        <v>20.25</v>
      </c>
      <c r="I6" s="226"/>
      <c r="J6" s="115"/>
      <c r="K6" s="120"/>
      <c r="L6" s="120"/>
      <c r="M6" s="120"/>
      <c r="N6" s="120"/>
      <c r="O6" s="120"/>
      <c r="P6" s="115"/>
    </row>
    <row r="7" spans="1:249" s="116" customFormat="1" ht="30" customHeight="1" thickTop="1" thickBot="1">
      <c r="A7" s="115"/>
      <c r="B7" s="222" t="s">
        <v>134</v>
      </c>
      <c r="C7" s="222"/>
      <c r="D7" s="223">
        <v>50</v>
      </c>
      <c r="E7" s="223"/>
      <c r="F7" s="217">
        <v>8</v>
      </c>
      <c r="G7" s="217"/>
      <c r="H7" s="224">
        <f>IF(F7=8,D7*0.39,IF(F7=10,D7*0.62,"введіть Ø8 або Ø10"))</f>
        <v>19.5</v>
      </c>
      <c r="I7" s="224"/>
      <c r="J7" s="115"/>
      <c r="K7" s="120"/>
      <c r="L7" s="120"/>
      <c r="M7" s="120"/>
      <c r="N7" s="120"/>
      <c r="O7" s="120"/>
      <c r="P7" s="115"/>
    </row>
    <row r="8" spans="1:249" s="116" customFormat="1" ht="30" customHeight="1" thickTop="1">
      <c r="A8" s="115"/>
      <c r="B8" s="219" t="s">
        <v>135</v>
      </c>
      <c r="C8" s="219"/>
      <c r="D8" s="225">
        <v>1</v>
      </c>
      <c r="E8" s="225"/>
      <c r="F8" s="218">
        <v>8</v>
      </c>
      <c r="G8" s="218"/>
      <c r="H8" s="226">
        <f>IF(F8=8,D8*0.45,IF(F8=6,D8*0.25,"введіть Ø8 або Ø6"))</f>
        <v>0.45</v>
      </c>
      <c r="I8" s="226"/>
      <c r="J8" s="115"/>
      <c r="K8" s="120"/>
      <c r="L8" s="120"/>
      <c r="M8" s="120"/>
      <c r="N8" s="120"/>
      <c r="O8" s="120"/>
      <c r="P8" s="115"/>
    </row>
    <row r="9" spans="1:249" ht="19.95" customHeight="1">
      <c r="A9" s="100"/>
      <c r="B9" s="100" t="s">
        <v>83</v>
      </c>
      <c r="C9" s="100"/>
      <c r="D9" s="100"/>
      <c r="E9" s="100"/>
      <c r="F9" s="100"/>
      <c r="G9" s="105" t="s">
        <v>83</v>
      </c>
      <c r="H9" s="105"/>
      <c r="I9" s="100"/>
      <c r="J9" s="103"/>
      <c r="K9" s="119" t="s">
        <v>83</v>
      </c>
      <c r="L9" s="119" t="s">
        <v>83</v>
      </c>
      <c r="M9" s="119"/>
      <c r="N9" s="119"/>
      <c r="O9" s="119"/>
      <c r="P9" s="100"/>
    </row>
    <row r="10" spans="1:249" ht="25.05" customHeight="1">
      <c r="A10" s="100"/>
      <c r="B10" s="207" t="s">
        <v>143</v>
      </c>
      <c r="C10" s="207"/>
      <c r="D10" s="207"/>
      <c r="E10" s="207"/>
      <c r="F10" s="207"/>
      <c r="G10" s="207"/>
      <c r="H10" s="207"/>
      <c r="I10" s="207"/>
      <c r="J10" s="100"/>
      <c r="K10" s="119"/>
      <c r="L10" s="119"/>
      <c r="M10" s="119"/>
      <c r="N10" s="119"/>
      <c r="O10" s="119"/>
      <c r="P10" s="100"/>
    </row>
    <row r="11" spans="1:249" s="122" customFormat="1" ht="19.95" customHeight="1" thickBot="1">
      <c r="A11" s="121"/>
      <c r="B11" s="216" t="s">
        <v>129</v>
      </c>
      <c r="C11" s="216"/>
      <c r="D11" s="216" t="s">
        <v>136</v>
      </c>
      <c r="E11" s="216"/>
      <c r="F11" s="216" t="s">
        <v>131</v>
      </c>
      <c r="G11" s="216"/>
      <c r="H11" s="216" t="s">
        <v>130</v>
      </c>
      <c r="I11" s="216"/>
      <c r="J11" s="121"/>
      <c r="K11" s="123"/>
      <c r="L11" s="123"/>
      <c r="M11" s="123"/>
      <c r="N11" s="123"/>
      <c r="O11" s="123"/>
      <c r="P11" s="121"/>
    </row>
    <row r="12" spans="1:249" s="116" customFormat="1" ht="30" customHeight="1" thickTop="1" thickBot="1">
      <c r="A12" s="115"/>
      <c r="B12" s="221" t="s">
        <v>132</v>
      </c>
      <c r="C12" s="221"/>
      <c r="D12" s="214">
        <v>1</v>
      </c>
      <c r="E12" s="214"/>
      <c r="F12" s="217">
        <v>8</v>
      </c>
      <c r="G12" s="217"/>
      <c r="H12" s="220">
        <f>IF(F12=8,D12/0.135,IF(F12=10,D12/0.4,"введіть Ø8 або Ø10"))</f>
        <v>7.4074074074074066</v>
      </c>
      <c r="I12" s="220"/>
      <c r="J12" s="115"/>
      <c r="K12" s="120"/>
      <c r="L12" s="120"/>
      <c r="M12" s="120"/>
      <c r="N12" s="120"/>
      <c r="O12" s="120"/>
      <c r="P12" s="115"/>
    </row>
    <row r="13" spans="1:249" s="116" customFormat="1" ht="30" customHeight="1" thickTop="1" thickBot="1">
      <c r="A13" s="115"/>
      <c r="B13" s="222" t="s">
        <v>134</v>
      </c>
      <c r="C13" s="222"/>
      <c r="D13" s="209">
        <v>1</v>
      </c>
      <c r="E13" s="209"/>
      <c r="F13" s="217">
        <v>8</v>
      </c>
      <c r="G13" s="217"/>
      <c r="H13" s="227">
        <f>IF(F13=8,D13/0.39,IF(F13=10,D13/0.62,"введіть Ø8 або Ø10"))</f>
        <v>2.5641025641025639</v>
      </c>
      <c r="I13" s="227"/>
      <c r="J13" s="115"/>
      <c r="K13" s="120"/>
      <c r="L13" s="120"/>
      <c r="M13" s="120"/>
      <c r="N13" s="120"/>
      <c r="O13" s="120"/>
      <c r="P13" s="115"/>
    </row>
    <row r="14" spans="1:249" s="116" customFormat="1" ht="30" customHeight="1" thickTop="1">
      <c r="A14" s="115"/>
      <c r="B14" s="219" t="s">
        <v>135</v>
      </c>
      <c r="C14" s="219"/>
      <c r="D14" s="214">
        <v>1</v>
      </c>
      <c r="E14" s="214"/>
      <c r="F14" s="218">
        <v>8</v>
      </c>
      <c r="G14" s="218"/>
      <c r="H14" s="220">
        <f>IF(F14=8,D14/0.45,IF(F14=6,D14/0.25,"введіть Ø8 або Ø6"))</f>
        <v>2.2222222222222223</v>
      </c>
      <c r="I14" s="220"/>
      <c r="J14" s="115"/>
      <c r="K14" s="120"/>
      <c r="L14" s="120"/>
      <c r="M14" s="120"/>
      <c r="N14" s="120"/>
      <c r="O14" s="120"/>
      <c r="P14" s="115"/>
    </row>
    <row r="15" spans="1:249" ht="49.95" customHeight="1"/>
    <row r="16" spans="1:249" ht="19.95" customHeight="1">
      <c r="A16" s="100"/>
      <c r="B16" s="207" t="s">
        <v>142</v>
      </c>
      <c r="C16" s="207"/>
      <c r="D16" s="207"/>
      <c r="E16" s="207"/>
      <c r="F16" s="207"/>
      <c r="G16" s="207"/>
      <c r="H16" s="207"/>
      <c r="I16" s="207"/>
      <c r="J16" s="100"/>
      <c r="K16" s="100"/>
      <c r="L16" s="100"/>
      <c r="M16" s="100"/>
      <c r="N16" s="100"/>
      <c r="O16" s="100"/>
      <c r="P16" s="100"/>
    </row>
    <row r="17" spans="1:16" s="122" customFormat="1" ht="19.95" customHeight="1" thickBot="1">
      <c r="A17" s="121"/>
      <c r="B17" s="211" t="s">
        <v>129</v>
      </c>
      <c r="C17" s="211"/>
      <c r="D17" s="212" t="s">
        <v>130</v>
      </c>
      <c r="E17" s="212"/>
      <c r="F17" s="124" t="s">
        <v>138</v>
      </c>
      <c r="G17" s="125" t="s">
        <v>139</v>
      </c>
      <c r="H17" s="212" t="s">
        <v>133</v>
      </c>
      <c r="I17" s="212"/>
      <c r="J17" s="121"/>
      <c r="K17" s="126"/>
      <c r="L17" s="126"/>
      <c r="M17" s="126"/>
      <c r="N17" s="126"/>
      <c r="O17" s="126"/>
      <c r="P17" s="121"/>
    </row>
    <row r="18" spans="1:16" s="116" customFormat="1" ht="34.950000000000003" customHeight="1" thickTop="1" thickBot="1">
      <c r="A18" s="115"/>
      <c r="B18" s="213" t="s">
        <v>137</v>
      </c>
      <c r="C18" s="213"/>
      <c r="D18" s="214">
        <v>1</v>
      </c>
      <c r="E18" s="214"/>
      <c r="F18" s="133">
        <v>40</v>
      </c>
      <c r="G18" s="117">
        <v>4</v>
      </c>
      <c r="H18" s="215">
        <f>IF(F18=25,D18*0.8,IF(F18=40,D18*1.29,IF(F18=30,D18*0.96,"введіть А: 25, 30 або 40")))</f>
        <v>1.29</v>
      </c>
      <c r="I18" s="215"/>
      <c r="J18" s="115"/>
      <c r="K18" s="127"/>
      <c r="L18" s="127"/>
      <c r="M18" s="127"/>
      <c r="N18" s="127"/>
      <c r="O18" s="127"/>
      <c r="P18" s="115"/>
    </row>
    <row r="19" spans="1:16" s="116" customFormat="1" ht="34.950000000000003" customHeight="1" thickTop="1" thickBot="1">
      <c r="A19" s="115"/>
      <c r="B19" s="208" t="s">
        <v>140</v>
      </c>
      <c r="C19" s="208"/>
      <c r="D19" s="209">
        <v>1</v>
      </c>
      <c r="E19" s="209"/>
      <c r="F19" s="134">
        <v>25</v>
      </c>
      <c r="G19" s="118">
        <v>4</v>
      </c>
      <c r="H19" s="210">
        <f>IF(F19=25,D19*0.89,IF(F19=20,D19*0.71,"введіть A: 20 або 25"))</f>
        <v>0.89</v>
      </c>
      <c r="I19" s="210"/>
      <c r="J19" s="115"/>
      <c r="K19" s="127"/>
      <c r="L19" s="127"/>
      <c r="M19" s="127"/>
      <c r="N19" s="127"/>
      <c r="O19" s="127"/>
      <c r="P19" s="115"/>
    </row>
    <row r="20" spans="1:16" ht="19.95" customHeight="1" thickTop="1">
      <c r="K20" s="128"/>
      <c r="L20" s="128"/>
      <c r="M20" s="128"/>
      <c r="N20" s="128"/>
      <c r="O20" s="128"/>
    </row>
    <row r="21" spans="1:16" ht="19.95" customHeight="1">
      <c r="A21" s="100"/>
      <c r="B21" s="207" t="s">
        <v>141</v>
      </c>
      <c r="C21" s="207"/>
      <c r="D21" s="207"/>
      <c r="E21" s="207"/>
      <c r="F21" s="207"/>
      <c r="G21" s="207"/>
      <c r="H21" s="207"/>
      <c r="I21" s="207"/>
      <c r="J21" s="100"/>
      <c r="K21" s="129"/>
      <c r="L21" s="129"/>
      <c r="M21" s="129"/>
      <c r="N21" s="129"/>
      <c r="O21" s="129"/>
      <c r="P21" s="100"/>
    </row>
    <row r="22" spans="1:16" s="122" customFormat="1" ht="19.95" customHeight="1" thickBot="1">
      <c r="A22" s="121"/>
      <c r="B22" s="211" t="s">
        <v>129</v>
      </c>
      <c r="C22" s="211"/>
      <c r="D22" s="212" t="s">
        <v>130</v>
      </c>
      <c r="E22" s="212"/>
      <c r="F22" s="124" t="s">
        <v>138</v>
      </c>
      <c r="G22" s="125" t="s">
        <v>139</v>
      </c>
      <c r="H22" s="212" t="s">
        <v>133</v>
      </c>
      <c r="I22" s="212"/>
      <c r="J22" s="121"/>
      <c r="K22" s="126"/>
      <c r="L22" s="126"/>
      <c r="M22" s="126"/>
      <c r="N22" s="126"/>
      <c r="O22" s="126"/>
      <c r="P22" s="121"/>
    </row>
    <row r="23" spans="1:16" s="116" customFormat="1" ht="34.950000000000003" customHeight="1" thickTop="1" thickBot="1">
      <c r="A23" s="115"/>
      <c r="B23" s="213" t="s">
        <v>137</v>
      </c>
      <c r="C23" s="213"/>
      <c r="D23" s="214">
        <v>1</v>
      </c>
      <c r="E23" s="214"/>
      <c r="F23" s="133">
        <v>25</v>
      </c>
      <c r="G23" s="117">
        <v>4</v>
      </c>
      <c r="H23" s="215">
        <f>IF(F23=25,D23*0.8,IF(F23=40,D23*1.29,IF(F23=30,D23*0.96,"введіть А: 25, 30 або 40")))</f>
        <v>0.8</v>
      </c>
      <c r="I23" s="215"/>
      <c r="J23" s="115"/>
      <c r="K23" s="127"/>
      <c r="L23" s="127"/>
      <c r="M23" s="127"/>
      <c r="N23" s="127"/>
      <c r="O23" s="127"/>
      <c r="P23" s="115"/>
    </row>
    <row r="24" spans="1:16" s="116" customFormat="1" ht="34.950000000000003" customHeight="1" thickTop="1" thickBot="1">
      <c r="A24" s="115"/>
      <c r="B24" s="208" t="s">
        <v>140</v>
      </c>
      <c r="C24" s="208"/>
      <c r="D24" s="209">
        <v>1</v>
      </c>
      <c r="E24" s="209"/>
      <c r="F24" s="134">
        <v>25</v>
      </c>
      <c r="G24" s="118">
        <v>4</v>
      </c>
      <c r="H24" s="210">
        <f>IF(F24=25,D24*0.89,IF(F24=20,D24*0.71,"введіть A: 20 або 25"))</f>
        <v>0.89</v>
      </c>
      <c r="I24" s="210"/>
      <c r="J24" s="115"/>
      <c r="K24" s="127"/>
      <c r="L24" s="127"/>
      <c r="M24" s="127"/>
      <c r="N24" s="127"/>
      <c r="O24" s="127"/>
      <c r="P24" s="115"/>
    </row>
    <row r="25" spans="1:16" ht="49.95" customHeight="1" thickTop="1"/>
    <row r="26" spans="1:16" ht="25.05" customHeight="1">
      <c r="A26" s="100"/>
      <c r="B26" s="207" t="s">
        <v>145</v>
      </c>
      <c r="C26" s="207"/>
      <c r="D26" s="207"/>
      <c r="E26" s="207"/>
      <c r="F26" s="207"/>
      <c r="G26" s="207"/>
      <c r="H26" s="207"/>
      <c r="I26" s="207"/>
      <c r="J26" s="100"/>
      <c r="K26" s="100"/>
      <c r="L26" s="100"/>
      <c r="M26" s="100"/>
      <c r="N26" s="100"/>
      <c r="O26" s="100"/>
      <c r="P26" s="100"/>
    </row>
    <row r="27" spans="1:16" ht="19.95" customHeight="1" thickBot="1">
      <c r="A27" s="100"/>
      <c r="B27" s="203" t="s">
        <v>146</v>
      </c>
      <c r="C27" s="203"/>
      <c r="D27" s="203"/>
      <c r="E27" s="203"/>
      <c r="F27" s="203" t="s">
        <v>147</v>
      </c>
      <c r="G27" s="203"/>
      <c r="H27" s="203" t="s">
        <v>149</v>
      </c>
      <c r="I27" s="203"/>
      <c r="J27" s="100"/>
      <c r="K27" s="130"/>
      <c r="L27" s="130"/>
      <c r="M27" s="130"/>
      <c r="N27" s="130"/>
      <c r="O27" s="130"/>
      <c r="P27" s="100"/>
    </row>
    <row r="28" spans="1:16" s="116" customFormat="1" ht="49.95" customHeight="1" thickTop="1" thickBot="1">
      <c r="A28" s="115"/>
      <c r="B28" s="204" t="s">
        <v>148</v>
      </c>
      <c r="C28" s="204"/>
      <c r="D28" s="204"/>
      <c r="E28" s="204"/>
      <c r="F28" s="205">
        <v>1</v>
      </c>
      <c r="G28" s="205"/>
      <c r="H28" s="206">
        <f>DEGREES(ATAN((F28/100)))</f>
        <v>0.57293869768348593</v>
      </c>
      <c r="I28" s="206"/>
      <c r="J28" s="115"/>
      <c r="K28" s="131"/>
      <c r="L28" s="131"/>
      <c r="M28" s="131"/>
      <c r="N28" s="131"/>
      <c r="O28" s="131"/>
      <c r="P28" s="115"/>
    </row>
    <row r="29" spans="1:16" ht="15" thickTop="1">
      <c r="K29" s="132"/>
      <c r="L29" s="132"/>
      <c r="M29" s="132"/>
      <c r="N29" s="132"/>
      <c r="O29" s="132"/>
    </row>
    <row r="30" spans="1:16" ht="25.05" customHeight="1">
      <c r="A30" s="100"/>
      <c r="B30" s="207" t="s">
        <v>150</v>
      </c>
      <c r="C30" s="207"/>
      <c r="D30" s="207"/>
      <c r="E30" s="207"/>
      <c r="F30" s="207"/>
      <c r="G30" s="207"/>
      <c r="H30" s="207"/>
      <c r="I30" s="207"/>
      <c r="J30" s="100"/>
      <c r="K30" s="130"/>
      <c r="L30" s="130"/>
      <c r="M30" s="130"/>
      <c r="N30" s="130"/>
      <c r="O30" s="130"/>
      <c r="P30" s="100"/>
    </row>
    <row r="31" spans="1:16" ht="19.95" customHeight="1" thickBot="1">
      <c r="A31" s="100"/>
      <c r="B31" s="203" t="s">
        <v>151</v>
      </c>
      <c r="C31" s="203"/>
      <c r="D31" s="203"/>
      <c r="E31" s="203"/>
      <c r="F31" s="203" t="s">
        <v>149</v>
      </c>
      <c r="G31" s="203"/>
      <c r="H31" s="203" t="s">
        <v>147</v>
      </c>
      <c r="I31" s="203"/>
      <c r="J31" s="100"/>
      <c r="K31" s="130"/>
      <c r="L31" s="130"/>
      <c r="M31" s="130"/>
      <c r="N31" s="130"/>
      <c r="O31" s="130"/>
      <c r="P31" s="100"/>
    </row>
    <row r="32" spans="1:16" s="116" customFormat="1" ht="49.95" customHeight="1" thickTop="1" thickBot="1">
      <c r="A32" s="115"/>
      <c r="B32" s="204" t="s">
        <v>152</v>
      </c>
      <c r="C32" s="204"/>
      <c r="D32" s="204"/>
      <c r="E32" s="204"/>
      <c r="F32" s="205">
        <v>1</v>
      </c>
      <c r="G32" s="205"/>
      <c r="H32" s="206">
        <f>IF(AND(F32&gt;=0,F32&lt;=45),100*TAN(RADIANS(F32))," ")</f>
        <v>1.7455064928217585</v>
      </c>
      <c r="I32" s="206"/>
      <c r="J32" s="115"/>
      <c r="K32" s="131"/>
      <c r="L32" s="131"/>
      <c r="M32" s="131"/>
      <c r="N32" s="131"/>
      <c r="O32" s="131"/>
      <c r="P32" s="115"/>
    </row>
    <row r="33" ht="15" thickTop="1"/>
  </sheetData>
  <sheetProtection algorithmName="SHA-512" hashValue="wAQoAKAEuYW9WfC9/1Tw3izZVRFlXb3IbJjUABecT4Z3eaGBmGXw+nNDqOrL8QkkOo1yZSKVTirIcV5hPfeTZQ==" saltValue="q4uXCcx1RTuf2HogxruatA==" spinCount="100000" sheet="1" objects="1" scenarios="1"/>
  <mergeCells count="71">
    <mergeCell ref="D1:E1"/>
    <mergeCell ref="I1:J1"/>
    <mergeCell ref="B18:C18"/>
    <mergeCell ref="D18:E18"/>
    <mergeCell ref="H18:I18"/>
    <mergeCell ref="B4:I4"/>
    <mergeCell ref="B5:C5"/>
    <mergeCell ref="B6:C6"/>
    <mergeCell ref="D5:E5"/>
    <mergeCell ref="H5:I5"/>
    <mergeCell ref="D6:E6"/>
    <mergeCell ref="F1:H1"/>
    <mergeCell ref="F5:G5"/>
    <mergeCell ref="F6:G6"/>
    <mergeCell ref="F8:G8"/>
    <mergeCell ref="H6:I6"/>
    <mergeCell ref="B19:C19"/>
    <mergeCell ref="B11:C11"/>
    <mergeCell ref="D11:E11"/>
    <mergeCell ref="H11:I11"/>
    <mergeCell ref="B7:C7"/>
    <mergeCell ref="D7:E7"/>
    <mergeCell ref="H7:I7"/>
    <mergeCell ref="B8:C8"/>
    <mergeCell ref="D8:E8"/>
    <mergeCell ref="H8:I8"/>
    <mergeCell ref="H12:I12"/>
    <mergeCell ref="B13:C13"/>
    <mergeCell ref="D13:E13"/>
    <mergeCell ref="H13:I13"/>
    <mergeCell ref="B10:I10"/>
    <mergeCell ref="F7:G7"/>
    <mergeCell ref="F11:G11"/>
    <mergeCell ref="F12:G12"/>
    <mergeCell ref="F13:G13"/>
    <mergeCell ref="F14:G14"/>
    <mergeCell ref="B21:I21"/>
    <mergeCell ref="D19:E19"/>
    <mergeCell ref="H19:I19"/>
    <mergeCell ref="B14:C14"/>
    <mergeCell ref="D14:E14"/>
    <mergeCell ref="H14:I14"/>
    <mergeCell ref="B16:I16"/>
    <mergeCell ref="B17:C17"/>
    <mergeCell ref="D17:E17"/>
    <mergeCell ref="H17:I17"/>
    <mergeCell ref="B12:C12"/>
    <mergeCell ref="D12:E12"/>
    <mergeCell ref="B22:C22"/>
    <mergeCell ref="D22:E22"/>
    <mergeCell ref="H22:I22"/>
    <mergeCell ref="B23:C23"/>
    <mergeCell ref="D23:E23"/>
    <mergeCell ref="H23:I23"/>
    <mergeCell ref="B24:C24"/>
    <mergeCell ref="D24:E24"/>
    <mergeCell ref="H24:I24"/>
    <mergeCell ref="B26:I26"/>
    <mergeCell ref="F27:G27"/>
    <mergeCell ref="H27:I27"/>
    <mergeCell ref="B28:E28"/>
    <mergeCell ref="B27:E27"/>
    <mergeCell ref="B30:I30"/>
    <mergeCell ref="F28:G28"/>
    <mergeCell ref="H28:I28"/>
    <mergeCell ref="B31:E31"/>
    <mergeCell ref="F31:G31"/>
    <mergeCell ref="H31:I31"/>
    <mergeCell ref="B32:E32"/>
    <mergeCell ref="F32:G32"/>
    <mergeCell ref="H32:I32"/>
  </mergeCells>
  <hyperlinks>
    <hyperlink ref="C1" location="start!D2" display="→ головна" xr:uid="{94536573-7F2D-4918-AC97-E124D7F1137C}"/>
    <hyperlink ref="D1:E1" location="'LPL-III'!G6" display="→ захисні кути" xr:uid="{D94D5EBE-DE87-4E7F-B951-38F8C074A0BE}"/>
    <hyperlink ref="F1:H1" location="'роздільна відстань'!F8" display="→ роздільна відстань" xr:uid="{C310FFBA-E365-4CFB-98CC-6083A5542EC8}"/>
  </hyperlinks>
  <pageMargins left="0.70866141732283472" right="0.70866141732283472" top="1.5354330708661419" bottom="0.74803149606299213" header="0.31496062992125984" footer="0.31496062992125984"/>
  <pageSetup paperSize="9" scale="60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DE83E-6089-4B62-9299-A24856B4BD5B}">
  <sheetPr>
    <tabColor theme="5"/>
    <pageSetUpPr fitToPage="1"/>
  </sheetPr>
  <dimension ref="A1:IH33"/>
  <sheetViews>
    <sheetView showGridLines="0" showRowColHeaders="0" zoomScale="90" zoomScaleNormal="90" workbookViewId="0">
      <pane ySplit="2" topLeftCell="A3" activePane="bottomLeft" state="frozen"/>
      <selection pane="bottomLeft" activeCell="L10" sqref="L10:M10"/>
    </sheetView>
  </sheetViews>
  <sheetFormatPr defaultColWidth="9.77734375" defaultRowHeight="14.4"/>
  <cols>
    <col min="1" max="1" width="2.6640625" style="102" customWidth="1"/>
    <col min="2" max="2" width="19.88671875" style="102" customWidth="1"/>
    <col min="3" max="3" width="11.6640625" style="102" customWidth="1"/>
    <col min="4" max="4" width="10.6640625" style="102" customWidth="1"/>
    <col min="5" max="5" width="5.6640625" style="102" customWidth="1"/>
    <col min="6" max="7" width="10.6640625" style="102" customWidth="1"/>
    <col min="8" max="8" width="5.6640625" style="102" customWidth="1"/>
    <col min="9" max="9" width="12.77734375" style="102" customWidth="1"/>
    <col min="10" max="10" width="7.109375" style="102" customWidth="1"/>
    <col min="11" max="11" width="33" style="102" customWidth="1"/>
    <col min="12" max="12" width="11.33203125" style="102" customWidth="1"/>
    <col min="13" max="13" width="5.6640625" style="102" customWidth="1"/>
    <col min="14" max="14" width="6.21875" style="102" customWidth="1"/>
    <col min="15" max="15" width="14.88671875" style="107" hidden="1" customWidth="1"/>
    <col min="16" max="16" width="5.77734375" style="102" hidden="1" customWidth="1"/>
    <col min="17" max="17" width="10.6640625" style="102" customWidth="1"/>
    <col min="18" max="16384" width="9.77734375" style="102"/>
  </cols>
  <sheetData>
    <row r="1" spans="1:242" s="237" customFormat="1" ht="19.95" customHeight="1">
      <c r="A1" s="232"/>
      <c r="B1" s="232"/>
      <c r="C1" s="233" t="s">
        <v>160</v>
      </c>
      <c r="D1" s="234" t="s">
        <v>163</v>
      </c>
      <c r="E1" s="234"/>
      <c r="F1" s="235" t="s">
        <v>166</v>
      </c>
      <c r="G1" s="235"/>
      <c r="H1" s="235"/>
      <c r="I1" s="236" t="s">
        <v>192</v>
      </c>
      <c r="J1" s="236"/>
      <c r="K1" s="232"/>
      <c r="L1" s="232"/>
      <c r="M1" s="232"/>
      <c r="N1" s="232"/>
      <c r="O1" s="253"/>
      <c r="P1" s="232"/>
      <c r="Q1" s="232"/>
      <c r="R1" s="232"/>
      <c r="S1" s="232"/>
      <c r="T1" s="232"/>
      <c r="U1" s="232"/>
      <c r="V1" s="232"/>
      <c r="W1" s="232"/>
      <c r="X1" s="232"/>
      <c r="Y1" s="232"/>
      <c r="Z1" s="232"/>
      <c r="AA1" s="232"/>
      <c r="AB1" s="232"/>
      <c r="AC1" s="232"/>
      <c r="AD1" s="232"/>
      <c r="AE1" s="232"/>
      <c r="AF1" s="232"/>
      <c r="AG1" s="232"/>
      <c r="AH1" s="232"/>
      <c r="AI1" s="232"/>
      <c r="AJ1" s="232"/>
      <c r="AK1" s="232"/>
      <c r="AL1" s="232"/>
      <c r="AM1" s="232"/>
      <c r="AN1" s="232"/>
      <c r="AO1" s="232"/>
      <c r="AP1" s="232"/>
      <c r="AQ1" s="232"/>
      <c r="AR1" s="232"/>
      <c r="AS1" s="232"/>
      <c r="AT1" s="232"/>
      <c r="AU1" s="232"/>
      <c r="AV1" s="232"/>
      <c r="AW1" s="232"/>
      <c r="AX1" s="232"/>
      <c r="AY1" s="232"/>
      <c r="AZ1" s="232"/>
      <c r="BA1" s="232"/>
      <c r="BB1" s="232"/>
      <c r="BC1" s="232"/>
      <c r="BD1" s="232"/>
      <c r="BE1" s="232"/>
      <c r="BF1" s="232"/>
      <c r="BG1" s="232"/>
      <c r="BH1" s="232"/>
      <c r="BI1" s="232"/>
      <c r="BJ1" s="232"/>
      <c r="BK1" s="232"/>
      <c r="BL1" s="232"/>
      <c r="BM1" s="232"/>
      <c r="BN1" s="232"/>
      <c r="BO1" s="232"/>
      <c r="BP1" s="232"/>
      <c r="BQ1" s="232"/>
      <c r="BR1" s="232"/>
      <c r="BS1" s="232"/>
      <c r="BT1" s="232"/>
      <c r="BU1" s="232"/>
      <c r="BV1" s="232"/>
      <c r="BW1" s="232"/>
      <c r="BX1" s="232"/>
      <c r="BY1" s="232"/>
      <c r="BZ1" s="232"/>
      <c r="CA1" s="232"/>
      <c r="CB1" s="232"/>
      <c r="CC1" s="232"/>
      <c r="CD1" s="232"/>
      <c r="CE1" s="232"/>
      <c r="CF1" s="232"/>
      <c r="CG1" s="232"/>
      <c r="CH1" s="232"/>
      <c r="CI1" s="232"/>
      <c r="CJ1" s="232"/>
      <c r="CK1" s="232"/>
      <c r="CL1" s="232"/>
      <c r="CM1" s="232"/>
      <c r="CN1" s="232"/>
      <c r="CO1" s="232"/>
      <c r="CP1" s="232"/>
      <c r="CQ1" s="232"/>
      <c r="CR1" s="232"/>
      <c r="CS1" s="232"/>
      <c r="CT1" s="232"/>
      <c r="CU1" s="232"/>
      <c r="CV1" s="232"/>
      <c r="CW1" s="232"/>
      <c r="CX1" s="232"/>
      <c r="CY1" s="232"/>
      <c r="CZ1" s="232"/>
      <c r="DA1" s="232"/>
      <c r="DB1" s="232"/>
      <c r="DC1" s="232"/>
      <c r="DD1" s="232"/>
      <c r="DE1" s="232"/>
      <c r="DF1" s="232"/>
      <c r="DG1" s="232"/>
      <c r="DH1" s="232"/>
      <c r="DI1" s="232"/>
      <c r="DJ1" s="232"/>
      <c r="DK1" s="232"/>
      <c r="DL1" s="232"/>
      <c r="DM1" s="232"/>
      <c r="DN1" s="232"/>
      <c r="DO1" s="232"/>
      <c r="DP1" s="232"/>
      <c r="DQ1" s="232"/>
      <c r="DR1" s="232"/>
      <c r="DS1" s="232"/>
      <c r="DT1" s="232"/>
      <c r="DU1" s="232"/>
      <c r="DV1" s="232"/>
      <c r="DW1" s="232"/>
      <c r="DX1" s="232"/>
      <c r="DY1" s="232"/>
      <c r="DZ1" s="232"/>
      <c r="EA1" s="232"/>
      <c r="EB1" s="232"/>
      <c r="EC1" s="232"/>
      <c r="ED1" s="232"/>
      <c r="EE1" s="232"/>
      <c r="EF1" s="232"/>
      <c r="EG1" s="232"/>
      <c r="EH1" s="232"/>
      <c r="EI1" s="232"/>
      <c r="EJ1" s="232"/>
      <c r="EK1" s="232"/>
      <c r="EL1" s="232"/>
      <c r="EM1" s="232"/>
      <c r="EN1" s="232"/>
      <c r="EO1" s="232"/>
      <c r="EP1" s="232"/>
      <c r="EQ1" s="232"/>
      <c r="ER1" s="232"/>
      <c r="ES1" s="232"/>
      <c r="ET1" s="232"/>
      <c r="EU1" s="232"/>
      <c r="EV1" s="232"/>
      <c r="EW1" s="232"/>
      <c r="EX1" s="232"/>
      <c r="EY1" s="232"/>
      <c r="EZ1" s="232"/>
      <c r="FA1" s="232"/>
      <c r="FB1" s="232"/>
      <c r="FC1" s="232"/>
      <c r="FD1" s="232"/>
      <c r="FE1" s="232"/>
      <c r="FF1" s="232"/>
      <c r="FG1" s="232"/>
      <c r="FH1" s="232"/>
      <c r="FI1" s="232"/>
      <c r="FJ1" s="232"/>
      <c r="FK1" s="232"/>
      <c r="FL1" s="232"/>
      <c r="FM1" s="232"/>
      <c r="FN1" s="232"/>
      <c r="FO1" s="232"/>
      <c r="FP1" s="232"/>
      <c r="FQ1" s="232"/>
      <c r="FR1" s="232"/>
      <c r="FS1" s="232"/>
      <c r="FT1" s="232"/>
      <c r="FU1" s="232"/>
      <c r="FV1" s="232"/>
      <c r="FW1" s="232"/>
      <c r="FX1" s="232"/>
      <c r="FY1" s="232"/>
      <c r="FZ1" s="232"/>
      <c r="GA1" s="232"/>
      <c r="GB1" s="232"/>
      <c r="GC1" s="232"/>
      <c r="GD1" s="232"/>
      <c r="GE1" s="232"/>
      <c r="GF1" s="232"/>
      <c r="GG1" s="232"/>
      <c r="GH1" s="232"/>
      <c r="GI1" s="232"/>
      <c r="GJ1" s="232"/>
      <c r="GK1" s="232"/>
      <c r="GL1" s="232"/>
      <c r="GM1" s="232"/>
      <c r="GN1" s="232"/>
      <c r="GO1" s="232"/>
      <c r="GP1" s="232"/>
      <c r="GQ1" s="232"/>
      <c r="GR1" s="232"/>
      <c r="GS1" s="232"/>
      <c r="GT1" s="232"/>
      <c r="GU1" s="232"/>
      <c r="GV1" s="232"/>
      <c r="GW1" s="232"/>
      <c r="GX1" s="232"/>
      <c r="GY1" s="232"/>
      <c r="GZ1" s="232"/>
      <c r="HA1" s="232"/>
      <c r="HB1" s="232"/>
      <c r="HC1" s="232"/>
      <c r="HD1" s="232"/>
      <c r="HE1" s="232"/>
      <c r="HF1" s="232"/>
      <c r="HG1" s="232"/>
      <c r="HH1" s="232"/>
      <c r="HI1" s="232"/>
      <c r="HJ1" s="232"/>
      <c r="HK1" s="232"/>
      <c r="HL1" s="232"/>
      <c r="HM1" s="232"/>
      <c r="HN1" s="232"/>
      <c r="HO1" s="232"/>
      <c r="HP1" s="232"/>
      <c r="HQ1" s="232"/>
      <c r="HR1" s="232"/>
      <c r="HS1" s="232"/>
      <c r="HT1" s="232"/>
      <c r="HU1" s="232"/>
      <c r="HV1" s="232"/>
      <c r="HW1" s="232"/>
      <c r="HX1" s="232"/>
      <c r="HY1" s="232"/>
      <c r="HZ1" s="232"/>
      <c r="IA1" s="232"/>
      <c r="IB1" s="232"/>
      <c r="IC1" s="232"/>
      <c r="ID1" s="232"/>
      <c r="IE1" s="232"/>
      <c r="IF1" s="232"/>
      <c r="IG1" s="232"/>
      <c r="IH1" s="232"/>
    </row>
    <row r="2" spans="1:242" s="237" customFormat="1" ht="19.95" customHeight="1">
      <c r="A2" s="232"/>
      <c r="B2" s="232"/>
      <c r="C2" s="238" t="s">
        <v>169</v>
      </c>
      <c r="D2" s="238"/>
      <c r="E2" s="238"/>
      <c r="F2" s="238"/>
      <c r="G2" s="238"/>
      <c r="H2" s="238"/>
      <c r="I2" s="238"/>
      <c r="J2" s="238"/>
      <c r="K2" s="232"/>
      <c r="L2" s="232"/>
      <c r="M2" s="232"/>
      <c r="N2" s="232"/>
      <c r="O2" s="253"/>
      <c r="P2" s="232"/>
      <c r="Q2" s="232"/>
      <c r="R2" s="232"/>
      <c r="S2" s="232"/>
      <c r="T2" s="232"/>
      <c r="U2" s="232"/>
      <c r="V2" s="232"/>
      <c r="W2" s="232"/>
      <c r="X2" s="232"/>
      <c r="Y2" s="232"/>
      <c r="Z2" s="232"/>
      <c r="AA2" s="232"/>
      <c r="AB2" s="232"/>
      <c r="AC2" s="232"/>
      <c r="AD2" s="232"/>
      <c r="AE2" s="232"/>
      <c r="AF2" s="232"/>
      <c r="AG2" s="232"/>
      <c r="AH2" s="232"/>
      <c r="AI2" s="232"/>
      <c r="AJ2" s="232"/>
      <c r="AK2" s="232"/>
      <c r="AL2" s="232"/>
      <c r="AM2" s="232"/>
      <c r="AN2" s="232"/>
      <c r="AO2" s="232"/>
      <c r="AP2" s="232"/>
      <c r="AQ2" s="232"/>
      <c r="AR2" s="232"/>
      <c r="AS2" s="232"/>
      <c r="AT2" s="232"/>
      <c r="AU2" s="232"/>
      <c r="AV2" s="232"/>
      <c r="AW2" s="232"/>
      <c r="AX2" s="232"/>
      <c r="AY2" s="232"/>
      <c r="AZ2" s="232"/>
      <c r="BA2" s="232"/>
      <c r="BB2" s="232"/>
      <c r="BC2" s="232"/>
      <c r="BD2" s="232"/>
      <c r="BE2" s="232"/>
      <c r="BF2" s="232"/>
      <c r="BG2" s="232"/>
      <c r="BH2" s="232"/>
      <c r="BI2" s="232"/>
      <c r="BJ2" s="232"/>
      <c r="BK2" s="232"/>
      <c r="BL2" s="232"/>
      <c r="BM2" s="232"/>
      <c r="BN2" s="232"/>
      <c r="BO2" s="232"/>
      <c r="BP2" s="232"/>
      <c r="BQ2" s="232"/>
      <c r="BR2" s="232"/>
      <c r="BS2" s="232"/>
      <c r="BT2" s="232"/>
      <c r="BU2" s="232"/>
      <c r="BV2" s="232"/>
      <c r="BW2" s="232"/>
      <c r="BX2" s="232"/>
      <c r="BY2" s="232"/>
      <c r="BZ2" s="232"/>
      <c r="CA2" s="232"/>
      <c r="CB2" s="232"/>
      <c r="CC2" s="232"/>
      <c r="CD2" s="232"/>
      <c r="CE2" s="232"/>
      <c r="CF2" s="232"/>
      <c r="CG2" s="232"/>
      <c r="CH2" s="232"/>
      <c r="CI2" s="232"/>
      <c r="CJ2" s="232"/>
      <c r="CK2" s="232"/>
      <c r="CL2" s="232"/>
      <c r="CM2" s="232"/>
      <c r="CN2" s="232"/>
      <c r="CO2" s="232"/>
      <c r="CP2" s="232"/>
      <c r="CQ2" s="232"/>
      <c r="CR2" s="232"/>
      <c r="CS2" s="232"/>
      <c r="CT2" s="232"/>
      <c r="CU2" s="232"/>
      <c r="CV2" s="232"/>
      <c r="CW2" s="232"/>
      <c r="CX2" s="232"/>
      <c r="CY2" s="232"/>
      <c r="CZ2" s="232"/>
      <c r="DA2" s="232"/>
      <c r="DB2" s="232"/>
      <c r="DC2" s="232"/>
      <c r="DD2" s="232"/>
      <c r="DE2" s="232"/>
      <c r="DF2" s="232"/>
      <c r="DG2" s="232"/>
      <c r="DH2" s="232"/>
      <c r="DI2" s="232"/>
      <c r="DJ2" s="232"/>
      <c r="DK2" s="232"/>
      <c r="DL2" s="232"/>
      <c r="DM2" s="232"/>
      <c r="DN2" s="232"/>
      <c r="DO2" s="232"/>
      <c r="DP2" s="232"/>
      <c r="DQ2" s="232"/>
      <c r="DR2" s="232"/>
      <c r="DS2" s="232"/>
      <c r="DT2" s="232"/>
      <c r="DU2" s="232"/>
      <c r="DV2" s="232"/>
      <c r="DW2" s="232"/>
      <c r="DX2" s="232"/>
      <c r="DY2" s="232"/>
      <c r="DZ2" s="232"/>
      <c r="EA2" s="232"/>
      <c r="EB2" s="232"/>
      <c r="EC2" s="232"/>
      <c r="ED2" s="232"/>
      <c r="EE2" s="232"/>
      <c r="EF2" s="232"/>
      <c r="EG2" s="232"/>
      <c r="EH2" s="232"/>
      <c r="EI2" s="232"/>
      <c r="EJ2" s="232"/>
      <c r="EK2" s="232"/>
      <c r="EL2" s="232"/>
      <c r="EM2" s="232"/>
      <c r="EN2" s="232"/>
      <c r="EO2" s="232"/>
      <c r="EP2" s="232"/>
      <c r="EQ2" s="232"/>
      <c r="ER2" s="232"/>
      <c r="ES2" s="232"/>
      <c r="ET2" s="232"/>
      <c r="EU2" s="232"/>
      <c r="EV2" s="232"/>
      <c r="EW2" s="232"/>
      <c r="EX2" s="232"/>
      <c r="EY2" s="232"/>
      <c r="EZ2" s="232"/>
      <c r="FA2" s="232"/>
      <c r="FB2" s="232"/>
      <c r="FC2" s="232"/>
      <c r="FD2" s="232"/>
      <c r="FE2" s="232"/>
      <c r="FF2" s="232"/>
      <c r="FG2" s="232"/>
      <c r="FH2" s="232"/>
      <c r="FI2" s="232"/>
      <c r="FJ2" s="232"/>
      <c r="FK2" s="232"/>
      <c r="FL2" s="232"/>
      <c r="FM2" s="232"/>
      <c r="FN2" s="232"/>
      <c r="FO2" s="232"/>
      <c r="FP2" s="232"/>
      <c r="FQ2" s="232"/>
      <c r="FR2" s="232"/>
      <c r="FS2" s="232"/>
      <c r="FT2" s="232"/>
      <c r="FU2" s="232"/>
      <c r="FV2" s="232"/>
      <c r="FW2" s="232"/>
      <c r="FX2" s="232"/>
      <c r="FY2" s="232"/>
      <c r="FZ2" s="232"/>
      <c r="GA2" s="232"/>
      <c r="GB2" s="232"/>
      <c r="GC2" s="232"/>
      <c r="GD2" s="232"/>
      <c r="GE2" s="232"/>
      <c r="GF2" s="232"/>
      <c r="GG2" s="232"/>
      <c r="GH2" s="232"/>
      <c r="GI2" s="232"/>
      <c r="GJ2" s="232"/>
      <c r="GK2" s="232"/>
      <c r="GL2" s="232"/>
      <c r="GM2" s="232"/>
      <c r="GN2" s="232"/>
      <c r="GO2" s="232"/>
      <c r="GP2" s="232"/>
      <c r="GQ2" s="232"/>
      <c r="GR2" s="232"/>
      <c r="GS2" s="232"/>
      <c r="GT2" s="232"/>
      <c r="GU2" s="232"/>
      <c r="GV2" s="232"/>
      <c r="GW2" s="232"/>
      <c r="GX2" s="232"/>
      <c r="GY2" s="232"/>
      <c r="GZ2" s="232"/>
      <c r="HA2" s="232"/>
      <c r="HB2" s="232"/>
      <c r="HC2" s="232"/>
      <c r="HD2" s="232"/>
      <c r="HE2" s="232"/>
      <c r="HF2" s="232"/>
      <c r="HG2" s="232"/>
      <c r="HH2" s="232"/>
      <c r="HI2" s="232"/>
      <c r="HJ2" s="232"/>
      <c r="HK2" s="232"/>
      <c r="HL2" s="232"/>
      <c r="HM2" s="232"/>
      <c r="HN2" s="232"/>
      <c r="HO2" s="232"/>
      <c r="HP2" s="232"/>
      <c r="HQ2" s="232"/>
      <c r="HR2" s="232"/>
      <c r="HS2" s="232"/>
      <c r="HT2" s="232"/>
      <c r="HU2" s="232"/>
      <c r="HV2" s="232"/>
      <c r="HW2" s="232"/>
      <c r="HX2" s="232"/>
      <c r="HY2" s="232"/>
      <c r="HZ2" s="232"/>
      <c r="IA2" s="232"/>
      <c r="IB2" s="232"/>
      <c r="IC2" s="232"/>
      <c r="ID2" s="232"/>
      <c r="IE2" s="232"/>
      <c r="IF2" s="232"/>
      <c r="IG2" s="232"/>
      <c r="IH2" s="232"/>
    </row>
    <row r="3" spans="1:242" s="61" customFormat="1" ht="19.95" customHeight="1">
      <c r="A3" s="58"/>
      <c r="B3" s="58"/>
      <c r="C3" s="58"/>
      <c r="D3" s="58"/>
      <c r="E3" s="58"/>
      <c r="F3" s="58"/>
      <c r="G3" s="62"/>
      <c r="H3" s="62"/>
      <c r="I3" s="58"/>
      <c r="J3" s="58"/>
      <c r="K3" s="58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</row>
    <row r="4" spans="1:242" ht="25.05" customHeight="1">
      <c r="A4" s="100"/>
      <c r="B4" s="248" t="s">
        <v>170</v>
      </c>
      <c r="C4" s="248"/>
      <c r="D4" s="248"/>
      <c r="E4" s="248"/>
      <c r="F4" s="248"/>
      <c r="G4" s="248"/>
      <c r="H4" s="248"/>
      <c r="I4" s="248"/>
      <c r="J4" s="100"/>
      <c r="K4" s="264" t="s">
        <v>180</v>
      </c>
      <c r="L4" s="264"/>
      <c r="M4" s="264"/>
      <c r="O4" s="256"/>
      <c r="P4" s="257"/>
    </row>
    <row r="5" spans="1:242" ht="15" customHeight="1">
      <c r="A5" s="100"/>
      <c r="B5" s="155"/>
      <c r="C5" s="155"/>
      <c r="D5" s="155"/>
      <c r="E5" s="155"/>
      <c r="F5" s="155"/>
      <c r="G5" s="155"/>
      <c r="H5" s="155"/>
      <c r="I5" s="155"/>
      <c r="J5" s="100"/>
      <c r="K5" s="100"/>
      <c r="L5" s="100"/>
      <c r="O5" s="256"/>
      <c r="P5" s="257"/>
    </row>
    <row r="6" spans="1:242" ht="34.799999999999997" customHeight="1">
      <c r="A6" s="100"/>
      <c r="B6" s="246" t="s">
        <v>171</v>
      </c>
      <c r="C6" s="246"/>
      <c r="D6" s="246"/>
      <c r="E6" s="246"/>
      <c r="F6" s="246"/>
      <c r="G6" s="246"/>
      <c r="H6" s="246"/>
      <c r="I6" s="246"/>
      <c r="J6" s="100"/>
      <c r="K6" s="250" t="s">
        <v>187</v>
      </c>
      <c r="L6" s="262">
        <f>IF(L9&gt;=2,O9,"змініть h")</f>
        <v>78.581168227508556</v>
      </c>
      <c r="M6" s="262"/>
      <c r="N6" s="252"/>
      <c r="O6" s="258">
        <f>(2*L8*L9-L9*L9+L10*(2*L8+L10))^0.5</f>
        <v>78.581168227508556</v>
      </c>
      <c r="P6" s="259" t="s">
        <v>184</v>
      </c>
      <c r="Q6" s="267"/>
    </row>
    <row r="7" spans="1:242" ht="8.4" customHeight="1">
      <c r="A7" s="100"/>
      <c r="B7" s="155"/>
      <c r="C7" s="155"/>
      <c r="D7" s="155"/>
      <c r="E7" s="155"/>
      <c r="F7" s="155"/>
      <c r="G7" s="155"/>
      <c r="H7" s="155"/>
      <c r="I7" s="155"/>
      <c r="J7" s="100"/>
      <c r="O7" s="256"/>
      <c r="P7" s="257"/>
      <c r="Q7" s="267"/>
    </row>
    <row r="8" spans="1:242" ht="26.4" customHeight="1" thickBot="1">
      <c r="A8" s="100"/>
      <c r="B8" s="155"/>
      <c r="C8" s="155"/>
      <c r="D8" s="155"/>
      <c r="E8" s="155"/>
      <c r="F8" s="155"/>
      <c r="G8" s="155"/>
      <c r="H8" s="242" t="s">
        <v>172</v>
      </c>
      <c r="I8" s="155"/>
      <c r="J8" s="100"/>
      <c r="K8" s="250" t="s">
        <v>182</v>
      </c>
      <c r="L8" s="249">
        <v>20</v>
      </c>
      <c r="M8" s="249"/>
      <c r="O8" s="258">
        <f>L9*((2*L8*5-5*5+L10*(2*L8+L10))^0.5)/5</f>
        <v>78.581168227508556</v>
      </c>
      <c r="P8" s="259" t="s">
        <v>185</v>
      </c>
      <c r="Q8" s="268" t="s">
        <v>190</v>
      </c>
    </row>
    <row r="9" spans="1:242" ht="24.6" customHeight="1" thickTop="1" thickBot="1">
      <c r="A9" s="100"/>
      <c r="B9" s="155"/>
      <c r="C9" s="155"/>
      <c r="D9" s="155"/>
      <c r="E9" s="155"/>
      <c r="F9" s="155"/>
      <c r="G9" s="155"/>
      <c r="H9" s="155"/>
      <c r="I9" s="155"/>
      <c r="J9" s="100"/>
      <c r="K9" s="251" t="s">
        <v>181</v>
      </c>
      <c r="L9" s="261">
        <v>5</v>
      </c>
      <c r="M9" s="261"/>
      <c r="O9" s="260">
        <f>IF(L9&gt;=5,O6,O8)</f>
        <v>78.581168227508556</v>
      </c>
      <c r="P9" s="259" t="s">
        <v>186</v>
      </c>
      <c r="Q9" s="267"/>
    </row>
    <row r="10" spans="1:242" ht="27" customHeight="1" thickTop="1">
      <c r="A10" s="100"/>
      <c r="B10" s="155"/>
      <c r="C10" s="155"/>
      <c r="D10" s="155"/>
      <c r="E10" s="155"/>
      <c r="F10" s="155"/>
      <c r="G10" s="155"/>
      <c r="H10" s="242" t="s">
        <v>173</v>
      </c>
      <c r="I10" s="155"/>
      <c r="J10" s="100"/>
      <c r="K10" s="251" t="s">
        <v>183</v>
      </c>
      <c r="L10" s="263">
        <v>60</v>
      </c>
      <c r="M10" s="263"/>
      <c r="O10" s="256"/>
      <c r="P10" s="257"/>
      <c r="Q10" s="269" t="s">
        <v>188</v>
      </c>
    </row>
    <row r="11" spans="1:242" ht="11.4" customHeight="1">
      <c r="A11" s="100"/>
      <c r="B11" s="247"/>
      <c r="C11" s="247"/>
      <c r="D11" s="247"/>
      <c r="E11" s="247"/>
      <c r="F11" s="247"/>
      <c r="G11" s="247"/>
      <c r="H11" s="247"/>
      <c r="I11" s="247"/>
      <c r="J11" s="100"/>
      <c r="K11" s="255"/>
      <c r="L11" s="255"/>
      <c r="M11" s="255"/>
      <c r="Q11" s="267"/>
    </row>
    <row r="12" spans="1:242" ht="25.05" customHeight="1">
      <c r="A12" s="100"/>
      <c r="B12" s="244" t="s">
        <v>176</v>
      </c>
      <c r="C12" s="244"/>
      <c r="D12" s="244"/>
      <c r="E12" s="244"/>
      <c r="F12" s="244"/>
      <c r="G12" s="244"/>
      <c r="H12" s="244"/>
      <c r="I12" s="244"/>
      <c r="J12" s="100"/>
      <c r="K12" s="265"/>
      <c r="L12" s="265"/>
      <c r="M12" s="265"/>
      <c r="Q12" s="267"/>
    </row>
    <row r="13" spans="1:242" ht="25.05" customHeight="1">
      <c r="A13" s="100"/>
      <c r="B13" s="245" t="s">
        <v>177</v>
      </c>
      <c r="C13" s="245"/>
      <c r="D13" s="245"/>
      <c r="E13" s="245"/>
      <c r="F13" s="245"/>
      <c r="G13" s="245"/>
      <c r="H13" s="245"/>
      <c r="I13" s="245"/>
      <c r="J13" s="100"/>
      <c r="K13" s="265"/>
      <c r="L13" s="265"/>
      <c r="M13" s="265"/>
      <c r="Q13" s="267"/>
    </row>
    <row r="14" spans="1:242" ht="25.05" customHeight="1">
      <c r="A14" s="100"/>
      <c r="B14" s="245" t="s">
        <v>178</v>
      </c>
      <c r="C14" s="245"/>
      <c r="D14" s="245"/>
      <c r="E14" s="245"/>
      <c r="F14" s="245"/>
      <c r="G14" s="245"/>
      <c r="H14" s="245"/>
      <c r="I14" s="245"/>
      <c r="J14" s="100"/>
      <c r="K14" s="265"/>
      <c r="L14" s="265"/>
      <c r="M14" s="265"/>
      <c r="Q14" s="267"/>
    </row>
    <row r="15" spans="1:242" ht="42" customHeight="1">
      <c r="A15" s="100"/>
      <c r="B15" s="245" t="s">
        <v>179</v>
      </c>
      <c r="C15" s="245"/>
      <c r="D15" s="245"/>
      <c r="E15" s="245"/>
      <c r="F15" s="245"/>
      <c r="G15" s="245"/>
      <c r="H15" s="245"/>
      <c r="I15" s="245"/>
      <c r="J15" s="100"/>
      <c r="K15" s="265"/>
      <c r="L15" s="265"/>
      <c r="M15" s="265"/>
      <c r="Q15" s="270" t="s">
        <v>189</v>
      </c>
    </row>
    <row r="16" spans="1:242" ht="21" customHeight="1">
      <c r="A16" s="100"/>
      <c r="B16" s="243"/>
      <c r="C16" s="243"/>
      <c r="D16" s="243"/>
      <c r="E16" s="243"/>
      <c r="F16" s="243"/>
      <c r="G16" s="243"/>
      <c r="H16" s="243"/>
      <c r="I16" s="243"/>
      <c r="J16" s="100"/>
      <c r="K16" s="266"/>
      <c r="L16" s="266"/>
      <c r="M16" s="265"/>
      <c r="Q16" s="267"/>
    </row>
    <row r="17" spans="1:17" ht="42" customHeight="1">
      <c r="A17" s="100"/>
      <c r="B17" s="241" t="s">
        <v>174</v>
      </c>
      <c r="C17" s="241"/>
      <c r="D17" s="241"/>
      <c r="E17" s="241"/>
      <c r="F17" s="241"/>
      <c r="G17" s="241"/>
      <c r="H17" s="241"/>
      <c r="I17" s="241"/>
      <c r="J17" s="100"/>
      <c r="K17" s="266"/>
      <c r="L17" s="266"/>
      <c r="M17" s="265"/>
      <c r="Q17" s="271" t="s">
        <v>191</v>
      </c>
    </row>
    <row r="18" spans="1:17" ht="42" customHeight="1">
      <c r="A18" s="100"/>
      <c r="B18" s="241" t="s">
        <v>175</v>
      </c>
      <c r="C18" s="241"/>
      <c r="D18" s="241"/>
      <c r="E18" s="241"/>
      <c r="F18" s="241"/>
      <c r="G18" s="241"/>
      <c r="H18" s="241"/>
      <c r="I18" s="241"/>
      <c r="J18" s="100"/>
      <c r="K18" s="266"/>
      <c r="L18" s="266"/>
      <c r="M18" s="265"/>
      <c r="Q18" s="267"/>
    </row>
    <row r="19" spans="1:17" ht="42" customHeight="1">
      <c r="A19" s="100"/>
      <c r="B19" s="240"/>
      <c r="C19" s="240"/>
      <c r="D19" s="240"/>
      <c r="E19" s="240"/>
      <c r="F19" s="240"/>
      <c r="G19" s="240"/>
      <c r="H19" s="240"/>
      <c r="I19" s="240"/>
      <c r="J19" s="100"/>
      <c r="K19" s="100"/>
      <c r="L19" s="100"/>
    </row>
    <row r="28" spans="1:17" customFormat="1">
      <c r="B28" s="102"/>
      <c r="C28" s="102"/>
      <c r="O28" s="254"/>
    </row>
    <row r="29" spans="1:17" customFormat="1" ht="15">
      <c r="B29" s="102"/>
      <c r="C29" s="102"/>
      <c r="D29" s="239"/>
      <c r="O29" s="254"/>
    </row>
    <row r="30" spans="1:17" customFormat="1" ht="15">
      <c r="B30" s="102"/>
      <c r="C30" s="102"/>
      <c r="D30" s="239"/>
      <c r="O30" s="254"/>
    </row>
    <row r="31" spans="1:17" customFormat="1" ht="15">
      <c r="B31" s="102"/>
      <c r="C31" s="102"/>
      <c r="D31" s="239"/>
      <c r="O31" s="254"/>
    </row>
    <row r="32" spans="1:17" customFormat="1" ht="15">
      <c r="B32" s="102"/>
      <c r="C32" s="102"/>
      <c r="D32" s="239"/>
      <c r="O32" s="254"/>
    </row>
    <row r="33" spans="2:15" customFormat="1" ht="15">
      <c r="B33" s="102"/>
      <c r="C33" s="102"/>
      <c r="D33" s="239"/>
      <c r="O33" s="254"/>
    </row>
  </sheetData>
  <sheetProtection algorithmName="SHA-512" hashValue="lf/+pTdhgBdxes/TU7Op63qExPHTW3uGvT5To6EO7OUC0a3eXaewAoxY/9pg+s3qn2zWkMHuQDizOfSrd9mnKg==" saltValue="5cSev7c9Y1y+Rlyi/bUdfg==" spinCount="100000" sheet="1" objects="1" scenarios="1"/>
  <mergeCells count="16">
    <mergeCell ref="K4:M4"/>
    <mergeCell ref="L8:M8"/>
    <mergeCell ref="L9:M9"/>
    <mergeCell ref="L10:M10"/>
    <mergeCell ref="L6:M6"/>
    <mergeCell ref="B6:I6"/>
    <mergeCell ref="B12:I12"/>
    <mergeCell ref="B13:I13"/>
    <mergeCell ref="B14:I14"/>
    <mergeCell ref="B15:I15"/>
    <mergeCell ref="B17:I17"/>
    <mergeCell ref="B18:I18"/>
    <mergeCell ref="D1:E1"/>
    <mergeCell ref="F1:H1"/>
    <mergeCell ref="I1:J1"/>
    <mergeCell ref="B4:I4"/>
  </mergeCells>
  <hyperlinks>
    <hyperlink ref="C1" location="start!D2" display="→ головна" xr:uid="{23942F33-3956-4EF8-9442-3BCDA7F0518C}"/>
    <hyperlink ref="D1:E1" location="'LPL-III'!G6" display="→ захисні кути" xr:uid="{33951F5D-1813-4C15-B9E1-CE8A40189509}"/>
    <hyperlink ref="F1:H1" location="'роздільна відстань'!F8" display="→ роздільна відстань" xr:uid="{6E13C2AD-BFAD-4872-8C6B-502595F26AB2}"/>
  </hyperlinks>
  <pageMargins left="0.70866141732283472" right="0.70866141732283472" top="1.5354330708661419" bottom="0.74803149606299213" header="0.31496062992125984" footer="0.31496062992125984"/>
  <pageSetup paperSize="9" scale="6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DDB5ED-9816-42E6-9E0C-A86B358651E5}">
  <sheetPr codeName="Аркуш1">
    <tabColor rgb="FF007CA3"/>
    <pageSetUpPr fitToPage="1"/>
  </sheetPr>
  <dimension ref="A1:IY36"/>
  <sheetViews>
    <sheetView showGridLines="0" showRowColHeaders="0" zoomScale="90" zoomScaleNormal="90" workbookViewId="0">
      <pane ySplit="3" topLeftCell="A4" activePane="bottomLeft" state="frozen"/>
      <selection pane="bottomLeft" activeCell="E6" sqref="E6"/>
    </sheetView>
  </sheetViews>
  <sheetFormatPr defaultColWidth="9.21875" defaultRowHeight="14.4"/>
  <cols>
    <col min="1" max="1" width="2.6640625" style="1" customWidth="1"/>
    <col min="2" max="2" width="20.44140625" style="1" customWidth="1"/>
    <col min="3" max="3" width="11.6640625" style="1" customWidth="1"/>
    <col min="4" max="4" width="15.6640625" style="1" customWidth="1"/>
    <col min="5" max="6" width="12.6640625" style="1" customWidth="1"/>
    <col min="7" max="7" width="15.6640625" style="1" customWidth="1"/>
    <col min="8" max="8" width="17.6640625" style="1" customWidth="1"/>
    <col min="9" max="9" width="2.6640625" style="25" customWidth="1"/>
    <col min="10" max="16" width="9.21875" style="1"/>
    <col min="17" max="17" width="7.44140625" style="1" customWidth="1"/>
    <col min="18" max="18" width="3.21875" style="1" customWidth="1"/>
    <col min="19" max="20" width="9.21875" style="1"/>
    <col min="21" max="21" width="2.77734375" style="1" customWidth="1"/>
    <col min="22" max="22" width="11.77734375" style="1" customWidth="1"/>
    <col min="23" max="16384" width="9.21875" style="1"/>
  </cols>
  <sheetData>
    <row r="1" spans="1:259" s="147" customFormat="1" ht="19.95" customHeight="1">
      <c r="A1" s="145"/>
      <c r="B1" s="145"/>
      <c r="C1" s="142" t="s">
        <v>160</v>
      </c>
      <c r="D1" s="142" t="s">
        <v>159</v>
      </c>
      <c r="E1" s="164" t="s">
        <v>161</v>
      </c>
      <c r="F1" s="164"/>
      <c r="G1" s="142" t="s">
        <v>162</v>
      </c>
      <c r="H1" s="146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  <c r="IS1" s="145"/>
      <c r="IT1" s="145"/>
      <c r="IU1" s="145"/>
      <c r="IV1" s="145"/>
      <c r="IW1" s="145"/>
      <c r="IX1" s="145"/>
      <c r="IY1" s="145"/>
    </row>
    <row r="2" spans="1:259" s="147" customFormat="1" ht="19.95" customHeight="1">
      <c r="A2" s="145"/>
      <c r="B2" s="145"/>
      <c r="C2" s="148" t="s">
        <v>127</v>
      </c>
      <c r="D2" s="149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  <c r="IS2" s="145"/>
      <c r="IT2" s="145"/>
      <c r="IU2" s="145"/>
      <c r="IV2" s="145"/>
      <c r="IW2" s="145"/>
      <c r="IX2" s="145"/>
      <c r="IY2" s="145"/>
    </row>
    <row r="3" spans="1:259" s="61" customFormat="1" ht="15" customHeight="1">
      <c r="A3" s="58"/>
      <c r="B3" s="58" t="s">
        <v>69</v>
      </c>
      <c r="C3" s="58"/>
      <c r="D3" s="58"/>
      <c r="E3" s="58"/>
      <c r="F3" s="59" t="s">
        <v>68</v>
      </c>
      <c r="G3" s="58" t="s">
        <v>64</v>
      </c>
      <c r="H3" s="58" t="s">
        <v>65</v>
      </c>
      <c r="I3" s="58"/>
      <c r="J3" s="58" t="s">
        <v>66</v>
      </c>
      <c r="K3" s="60">
        <f>M4</f>
        <v>0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59" t="s">
        <v>26</v>
      </c>
      <c r="F4" s="159"/>
      <c r="G4" s="160" t="s">
        <v>25</v>
      </c>
      <c r="H4" s="160"/>
      <c r="I4" s="50"/>
      <c r="J4" s="161" t="s">
        <v>43</v>
      </c>
      <c r="K4" s="161"/>
      <c r="L4" s="161"/>
      <c r="M4" s="26">
        <v>0</v>
      </c>
      <c r="P4" s="160"/>
      <c r="Q4" s="160"/>
    </row>
    <row r="5" spans="1:259" ht="10.050000000000001" customHeight="1">
      <c r="B5" s="11"/>
      <c r="C5" s="11"/>
      <c r="D5" s="10"/>
      <c r="E5" s="9"/>
      <c r="F5" s="9"/>
    </row>
    <row r="6" spans="1:259" ht="34.950000000000003" customHeight="1">
      <c r="A6" s="12"/>
      <c r="B6" s="78" t="s">
        <v>27</v>
      </c>
      <c r="C6" s="78"/>
      <c r="D6" s="78"/>
      <c r="E6" s="55" t="s">
        <v>28</v>
      </c>
      <c r="F6" s="83" t="s">
        <v>29</v>
      </c>
      <c r="G6" s="83" t="s">
        <v>70</v>
      </c>
      <c r="H6" s="82" t="s">
        <v>30</v>
      </c>
      <c r="I6" s="51"/>
      <c r="L6" s="3"/>
    </row>
    <row r="7" spans="1:259" ht="25.05" customHeight="1"/>
    <row r="8" spans="1:259" s="4" customFormat="1" ht="63" customHeight="1">
      <c r="B8" s="44" t="s">
        <v>75</v>
      </c>
      <c r="C8" s="162" t="s">
        <v>5</v>
      </c>
      <c r="D8" s="162"/>
      <c r="E8" s="162"/>
      <c r="F8" s="15" t="s">
        <v>76</v>
      </c>
      <c r="G8" s="16" t="s">
        <v>32</v>
      </c>
      <c r="H8" s="17" t="s">
        <v>33</v>
      </c>
      <c r="I8" s="47"/>
      <c r="S8" s="4" t="s">
        <v>0</v>
      </c>
      <c r="T8" s="4" t="s">
        <v>0</v>
      </c>
      <c r="U8" s="4" t="s">
        <v>0</v>
      </c>
      <c r="V8" s="4" t="s">
        <v>0</v>
      </c>
    </row>
    <row r="9" spans="1:259" ht="35.1" customHeight="1">
      <c r="B9" s="19">
        <v>1.5</v>
      </c>
      <c r="C9" s="163" t="s">
        <v>34</v>
      </c>
      <c r="D9" s="163"/>
      <c r="E9" s="163"/>
      <c r="F9" s="56">
        <v>70</v>
      </c>
      <c r="G9" s="21">
        <f t="shared" ref="G9:G30" si="0">B9*TAN(RADIANS(F9))</f>
        <v>4.1212161291819323</v>
      </c>
      <c r="H9" s="22">
        <f>(B9-$M$4)*TAN(RADIANS(F9))</f>
        <v>4.1212161291819323</v>
      </c>
      <c r="I9" s="22"/>
      <c r="S9" s="5" t="s">
        <v>0</v>
      </c>
      <c r="T9" s="5" t="s">
        <v>0</v>
      </c>
      <c r="U9" s="5" t="s">
        <v>0</v>
      </c>
      <c r="V9" s="5" t="s">
        <v>0</v>
      </c>
    </row>
    <row r="10" spans="1:259" ht="35.1" customHeight="1">
      <c r="B10" s="20">
        <v>2</v>
      </c>
      <c r="C10" s="158" t="s">
        <v>35</v>
      </c>
      <c r="D10" s="158"/>
      <c r="E10" s="158"/>
      <c r="F10" s="57">
        <v>70</v>
      </c>
      <c r="G10" s="23">
        <f t="shared" si="0"/>
        <v>5.4949548389092433</v>
      </c>
      <c r="H10" s="24">
        <f t="shared" ref="H10:H30" si="1">(B10-$M$4)*TAN(RADIANS(F10))</f>
        <v>5.4949548389092433</v>
      </c>
      <c r="I10" s="22"/>
      <c r="J10" s="6" t="s">
        <v>0</v>
      </c>
      <c r="S10" s="5" t="s">
        <v>0</v>
      </c>
      <c r="T10" s="5" t="s">
        <v>0</v>
      </c>
      <c r="U10" s="5" t="s">
        <v>0</v>
      </c>
      <c r="V10" s="5" t="s">
        <v>0</v>
      </c>
    </row>
    <row r="11" spans="1:259" ht="35.1" customHeight="1">
      <c r="B11" s="19">
        <v>2.5</v>
      </c>
      <c r="C11" s="163" t="s">
        <v>36</v>
      </c>
      <c r="D11" s="163"/>
      <c r="E11" s="163"/>
      <c r="F11" s="56">
        <v>69</v>
      </c>
      <c r="G11" s="21">
        <f t="shared" si="0"/>
        <v>6.5127226617345011</v>
      </c>
      <c r="H11" s="22">
        <f t="shared" si="1"/>
        <v>6.5127226617345011</v>
      </c>
      <c r="I11" s="22"/>
      <c r="S11" s="5" t="s">
        <v>0</v>
      </c>
      <c r="T11" s="5" t="s">
        <v>0</v>
      </c>
      <c r="U11" s="5" t="s">
        <v>0</v>
      </c>
      <c r="V11" s="5" t="s">
        <v>0</v>
      </c>
    </row>
    <row r="12" spans="1:259" ht="35.1" customHeight="1">
      <c r="B12" s="20">
        <v>3</v>
      </c>
      <c r="C12" s="158" t="s">
        <v>37</v>
      </c>
      <c r="D12" s="158"/>
      <c r="E12" s="158"/>
      <c r="F12" s="57">
        <v>69</v>
      </c>
      <c r="G12" s="23">
        <f t="shared" si="0"/>
        <v>7.815267194081402</v>
      </c>
      <c r="H12" s="24">
        <f t="shared" si="1"/>
        <v>7.815267194081402</v>
      </c>
      <c r="I12" s="22"/>
      <c r="J12" s="6" t="s">
        <v>0</v>
      </c>
      <c r="S12" s="5" t="s">
        <v>0</v>
      </c>
      <c r="T12" s="5" t="s">
        <v>0</v>
      </c>
      <c r="U12" s="5" t="s">
        <v>0</v>
      </c>
      <c r="V12" s="5" t="s">
        <v>0</v>
      </c>
    </row>
    <row r="13" spans="1:259" ht="35.1" customHeight="1">
      <c r="B13" s="19">
        <v>3.5</v>
      </c>
      <c r="C13" s="163" t="s">
        <v>38</v>
      </c>
      <c r="D13" s="163"/>
      <c r="E13" s="163"/>
      <c r="F13" s="56">
        <v>65</v>
      </c>
      <c r="G13" s="21">
        <f t="shared" si="0"/>
        <v>7.5057742217834553</v>
      </c>
      <c r="H13" s="22">
        <f t="shared" si="1"/>
        <v>7.5057742217834553</v>
      </c>
      <c r="I13" s="22"/>
      <c r="S13" s="5" t="s">
        <v>0</v>
      </c>
      <c r="T13" s="5" t="s">
        <v>0</v>
      </c>
      <c r="U13" s="5" t="s">
        <v>0</v>
      </c>
      <c r="V13" s="5" t="s">
        <v>0</v>
      </c>
    </row>
    <row r="14" spans="1:259" ht="35.1" customHeight="1">
      <c r="B14" s="20">
        <v>4</v>
      </c>
      <c r="C14" s="158" t="s">
        <v>39</v>
      </c>
      <c r="D14" s="158"/>
      <c r="E14" s="158"/>
      <c r="F14" s="57">
        <v>62</v>
      </c>
      <c r="G14" s="23">
        <f t="shared" si="0"/>
        <v>7.5229058613853272</v>
      </c>
      <c r="H14" s="24">
        <f t="shared" si="1"/>
        <v>7.5229058613853272</v>
      </c>
      <c r="I14" s="22"/>
      <c r="J14" s="6" t="s">
        <v>0</v>
      </c>
      <c r="S14" s="5" t="s">
        <v>0</v>
      </c>
      <c r="T14" s="5" t="s">
        <v>0</v>
      </c>
      <c r="U14" s="5" t="s">
        <v>0</v>
      </c>
      <c r="V14" s="5" t="s">
        <v>0</v>
      </c>
    </row>
    <row r="15" spans="1:259" ht="35.1" customHeight="1">
      <c r="B15" s="19">
        <v>5</v>
      </c>
      <c r="C15" s="163" t="s">
        <v>44</v>
      </c>
      <c r="D15" s="163"/>
      <c r="E15" s="163"/>
      <c r="F15" s="56">
        <v>59</v>
      </c>
      <c r="G15" s="21">
        <f t="shared" si="0"/>
        <v>8.3213974117525922</v>
      </c>
      <c r="H15" s="22">
        <f t="shared" si="1"/>
        <v>8.3213974117525922</v>
      </c>
      <c r="I15" s="22"/>
      <c r="J15" s="6" t="s">
        <v>0</v>
      </c>
      <c r="S15" s="5" t="s">
        <v>0</v>
      </c>
      <c r="T15" s="5" t="s">
        <v>0</v>
      </c>
      <c r="U15" s="5" t="s">
        <v>0</v>
      </c>
      <c r="V15" s="5" t="s">
        <v>0</v>
      </c>
    </row>
    <row r="16" spans="1:259" ht="35.1" customHeight="1">
      <c r="B16" s="20">
        <v>6</v>
      </c>
      <c r="C16" s="158" t="s">
        <v>45</v>
      </c>
      <c r="D16" s="158"/>
      <c r="E16" s="158"/>
      <c r="F16" s="57">
        <v>56</v>
      </c>
      <c r="G16" s="23">
        <f t="shared" si="0"/>
        <v>8.8953658110764415</v>
      </c>
      <c r="H16" s="24">
        <f t="shared" si="1"/>
        <v>8.8953658110764415</v>
      </c>
      <c r="I16" s="22"/>
      <c r="J16" s="6" t="s">
        <v>0</v>
      </c>
      <c r="S16" s="5" t="s">
        <v>0</v>
      </c>
      <c r="T16" s="5" t="s">
        <v>0</v>
      </c>
      <c r="U16" s="5" t="s">
        <v>0</v>
      </c>
      <c r="V16" s="5" t="s">
        <v>0</v>
      </c>
    </row>
    <row r="17" spans="2:22" ht="35.1" customHeight="1">
      <c r="B17" s="19">
        <v>7</v>
      </c>
      <c r="C17" s="163" t="s">
        <v>46</v>
      </c>
      <c r="D17" s="163"/>
      <c r="E17" s="163"/>
      <c r="F17" s="56">
        <v>53</v>
      </c>
      <c r="G17" s="21">
        <f t="shared" si="0"/>
        <v>9.2893137513428687</v>
      </c>
      <c r="H17" s="22">
        <f t="shared" si="1"/>
        <v>9.2893137513428687</v>
      </c>
      <c r="I17" s="22"/>
      <c r="J17" s="6" t="s">
        <v>0</v>
      </c>
      <c r="M17" s="28" t="s">
        <v>66</v>
      </c>
      <c r="N17" s="30">
        <f>M4</f>
        <v>0</v>
      </c>
      <c r="O17" s="29" t="s">
        <v>71</v>
      </c>
      <c r="S17" s="6" t="s">
        <v>0</v>
      </c>
      <c r="T17" s="6" t="s">
        <v>0</v>
      </c>
      <c r="U17" s="6" t="s">
        <v>0</v>
      </c>
      <c r="V17" s="6" t="s">
        <v>0</v>
      </c>
    </row>
    <row r="18" spans="2:22" ht="35.1" customHeight="1">
      <c r="B18" s="20">
        <v>8</v>
      </c>
      <c r="C18" s="158" t="s">
        <v>47</v>
      </c>
      <c r="D18" s="158"/>
      <c r="E18" s="158"/>
      <c r="F18" s="57">
        <v>50</v>
      </c>
      <c r="G18" s="23">
        <f t="shared" si="0"/>
        <v>9.5340287407536799</v>
      </c>
      <c r="H18" s="24">
        <f t="shared" si="1"/>
        <v>9.5340287407536799</v>
      </c>
      <c r="I18" s="22"/>
      <c r="J18" s="6" t="s">
        <v>0</v>
      </c>
      <c r="M18" s="28"/>
      <c r="N18" s="27"/>
      <c r="O18" s="29"/>
    </row>
    <row r="19" spans="2:22" ht="35.1" customHeight="1">
      <c r="B19" s="19">
        <v>9</v>
      </c>
      <c r="C19" s="163" t="s">
        <v>48</v>
      </c>
      <c r="D19" s="163"/>
      <c r="E19" s="163"/>
      <c r="F19" s="56">
        <v>48</v>
      </c>
      <c r="G19" s="21">
        <f t="shared" si="0"/>
        <v>9.9955126334627362</v>
      </c>
      <c r="H19" s="22">
        <f t="shared" si="1"/>
        <v>9.9955126334627362</v>
      </c>
      <c r="I19" s="22"/>
      <c r="J19" s="6" t="s">
        <v>0</v>
      </c>
      <c r="L19" s="31"/>
    </row>
    <row r="20" spans="2:22" ht="35.1" customHeight="1">
      <c r="B20" s="20">
        <v>10</v>
      </c>
      <c r="C20" s="158" t="s">
        <v>49</v>
      </c>
      <c r="D20" s="158"/>
      <c r="E20" s="158"/>
      <c r="F20" s="57">
        <v>45</v>
      </c>
      <c r="G20" s="23">
        <f t="shared" si="0"/>
        <v>9.9999999999999982</v>
      </c>
      <c r="H20" s="24">
        <f t="shared" si="1"/>
        <v>9.9999999999999982</v>
      </c>
      <c r="I20" s="22"/>
      <c r="L20" s="32"/>
    </row>
    <row r="21" spans="2:22" ht="35.1" customHeight="1">
      <c r="B21" s="19">
        <v>11</v>
      </c>
      <c r="C21" s="163" t="s">
        <v>50</v>
      </c>
      <c r="D21" s="163"/>
      <c r="E21" s="163"/>
      <c r="F21" s="56">
        <v>43</v>
      </c>
      <c r="G21" s="21">
        <f t="shared" si="0"/>
        <v>10.25766594751428</v>
      </c>
      <c r="H21" s="22">
        <f t="shared" si="1"/>
        <v>10.25766594751428</v>
      </c>
      <c r="I21" s="22"/>
      <c r="J21" s="6" t="s">
        <v>0</v>
      </c>
    </row>
    <row r="22" spans="2:22" ht="35.1" customHeight="1">
      <c r="B22" s="20">
        <v>12</v>
      </c>
      <c r="C22" s="158" t="s">
        <v>51</v>
      </c>
      <c r="D22" s="158"/>
      <c r="E22" s="158"/>
      <c r="F22" s="57">
        <v>41</v>
      </c>
      <c r="G22" s="23">
        <f t="shared" si="0"/>
        <v>10.431440853794721</v>
      </c>
      <c r="H22" s="24">
        <f t="shared" si="1"/>
        <v>10.431440853794721</v>
      </c>
      <c r="I22" s="22"/>
      <c r="J22" s="6" t="s">
        <v>0</v>
      </c>
    </row>
    <row r="23" spans="2:22" ht="35.1" customHeight="1">
      <c r="B23" s="19">
        <v>13</v>
      </c>
      <c r="C23" s="163" t="s">
        <v>40</v>
      </c>
      <c r="D23" s="163"/>
      <c r="E23" s="163"/>
      <c r="F23" s="56">
        <v>39</v>
      </c>
      <c r="G23" s="21">
        <f t="shared" si="0"/>
        <v>10.527192431535092</v>
      </c>
      <c r="H23" s="22">
        <f t="shared" si="1"/>
        <v>10.527192431535092</v>
      </c>
      <c r="I23" s="22"/>
      <c r="J23" s="6" t="s">
        <v>0</v>
      </c>
    </row>
    <row r="24" spans="2:22" ht="35.1" customHeight="1">
      <c r="B24" s="20">
        <v>14</v>
      </c>
      <c r="C24" s="158" t="s">
        <v>52</v>
      </c>
      <c r="D24" s="158"/>
      <c r="E24" s="158"/>
      <c r="F24" s="57">
        <v>36</v>
      </c>
      <c r="G24" s="23">
        <f t="shared" si="0"/>
        <v>10.171595392075053</v>
      </c>
      <c r="H24" s="24">
        <f t="shared" si="1"/>
        <v>10.171595392075053</v>
      </c>
      <c r="I24" s="22"/>
      <c r="J24" s="6" t="s">
        <v>0</v>
      </c>
    </row>
    <row r="25" spans="2:22" ht="35.1" customHeight="1">
      <c r="B25" s="19">
        <v>15</v>
      </c>
      <c r="C25" s="163" t="s">
        <v>41</v>
      </c>
      <c r="D25" s="163"/>
      <c r="E25" s="163"/>
      <c r="F25" s="56">
        <v>34</v>
      </c>
      <c r="G25" s="21">
        <f t="shared" si="0"/>
        <v>10.117627752636402</v>
      </c>
      <c r="H25" s="22">
        <f t="shared" si="1"/>
        <v>10.117627752636402</v>
      </c>
      <c r="I25" s="22"/>
      <c r="J25" s="6" t="s">
        <v>0</v>
      </c>
    </row>
    <row r="26" spans="2:22" ht="35.1" customHeight="1">
      <c r="B26" s="20">
        <v>16</v>
      </c>
      <c r="C26" s="158" t="s">
        <v>53</v>
      </c>
      <c r="D26" s="158"/>
      <c r="E26" s="158"/>
      <c r="F26" s="57">
        <v>31</v>
      </c>
      <c r="G26" s="23">
        <f t="shared" si="0"/>
        <v>9.6137699044409661</v>
      </c>
      <c r="H26" s="24">
        <f t="shared" si="1"/>
        <v>9.6137699044409661</v>
      </c>
      <c r="I26" s="22"/>
      <c r="J26" s="6" t="s">
        <v>0</v>
      </c>
    </row>
    <row r="27" spans="2:22" ht="35.1" customHeight="1">
      <c r="B27" s="19">
        <v>17</v>
      </c>
      <c r="C27" s="163" t="s">
        <v>42</v>
      </c>
      <c r="D27" s="163"/>
      <c r="E27" s="163"/>
      <c r="F27" s="56">
        <v>29</v>
      </c>
      <c r="G27" s="21">
        <f t="shared" si="0"/>
        <v>9.4232538746970729</v>
      </c>
      <c r="H27" s="22">
        <f t="shared" si="1"/>
        <v>9.4232538746970729</v>
      </c>
      <c r="I27" s="22"/>
      <c r="J27" s="6" t="s">
        <v>0</v>
      </c>
    </row>
    <row r="28" spans="2:22" ht="35.1" customHeight="1">
      <c r="B28" s="20">
        <v>18</v>
      </c>
      <c r="C28" s="158" t="s">
        <v>2</v>
      </c>
      <c r="D28" s="158"/>
      <c r="E28" s="158"/>
      <c r="F28" s="57">
        <v>27</v>
      </c>
      <c r="G28" s="23">
        <f t="shared" si="0"/>
        <v>9.1714580908997192</v>
      </c>
      <c r="H28" s="24">
        <f t="shared" si="1"/>
        <v>9.1714580908997192</v>
      </c>
      <c r="I28" s="22"/>
      <c r="J28" s="6" t="s">
        <v>0</v>
      </c>
    </row>
    <row r="29" spans="2:22" ht="35.1" customHeight="1">
      <c r="B29" s="19">
        <v>19</v>
      </c>
      <c r="C29" s="163" t="s">
        <v>4</v>
      </c>
      <c r="D29" s="163"/>
      <c r="E29" s="163"/>
      <c r="F29" s="56">
        <v>25</v>
      </c>
      <c r="G29" s="21">
        <f t="shared" si="0"/>
        <v>8.8598455049449729</v>
      </c>
      <c r="H29" s="22">
        <f t="shared" si="1"/>
        <v>8.8598455049449729</v>
      </c>
      <c r="I29" s="22"/>
      <c r="J29" s="6" t="s">
        <v>0</v>
      </c>
    </row>
    <row r="30" spans="2:22" ht="35.1" customHeight="1">
      <c r="B30" s="20">
        <v>20</v>
      </c>
      <c r="C30" s="158" t="s">
        <v>3</v>
      </c>
      <c r="D30" s="158"/>
      <c r="E30" s="158"/>
      <c r="F30" s="57">
        <v>23</v>
      </c>
      <c r="G30" s="23">
        <f t="shared" si="0"/>
        <v>8.4894963241920944</v>
      </c>
      <c r="H30" s="24">
        <f t="shared" si="1"/>
        <v>8.4894963241920944</v>
      </c>
      <c r="I30" s="22"/>
      <c r="J30" s="6" t="s">
        <v>0</v>
      </c>
    </row>
    <row r="31" spans="2:22">
      <c r="E31" s="7"/>
      <c r="F31" s="7"/>
      <c r="G31" s="5" t="s">
        <v>0</v>
      </c>
      <c r="H31" s="5"/>
      <c r="I31" s="48"/>
      <c r="J31" s="6" t="s">
        <v>0</v>
      </c>
    </row>
    <row r="32" spans="2:22" ht="24">
      <c r="B32" s="36" t="s">
        <v>72</v>
      </c>
      <c r="C32" s="36"/>
    </row>
    <row r="33" spans="2:24" ht="16.2">
      <c r="B33" s="36" t="s">
        <v>0</v>
      </c>
      <c r="C33" s="36"/>
    </row>
    <row r="34" spans="2:24" ht="16.2">
      <c r="B34" s="35" t="s">
        <v>73</v>
      </c>
      <c r="C34" s="35"/>
      <c r="D34" s="2"/>
      <c r="E34" s="2"/>
      <c r="F34" s="2"/>
      <c r="G34" s="2"/>
      <c r="H34" s="2"/>
      <c r="I34" s="49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</row>
    <row r="35" spans="2:24" ht="16.2">
      <c r="B35" s="35" t="s">
        <v>1</v>
      </c>
      <c r="C35" s="35"/>
      <c r="D35" s="2"/>
      <c r="E35" s="2"/>
      <c r="F35" s="2"/>
      <c r="G35" s="2"/>
      <c r="H35" s="2"/>
      <c r="I35" s="49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</row>
    <row r="36" spans="2:24" ht="16.2">
      <c r="B36" s="37" t="s">
        <v>74</v>
      </c>
      <c r="C36" s="37"/>
      <c r="D36" s="2"/>
      <c r="E36" s="2"/>
      <c r="F36" s="2"/>
      <c r="G36" s="2"/>
      <c r="H36" s="2"/>
      <c r="I36" s="49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8"/>
      <c r="W36" s="2"/>
      <c r="X36" s="2"/>
    </row>
  </sheetData>
  <sheetProtection algorithmName="SHA-512" hashValue="ZyKCFgCUIGP1f1GOOVbA+WBE3UXkuxp8gj8EzEzseXR+o5XhJujzKnkyt1yvyDwqCIpQcwy5jAZfD/+Pv6eLIg==" saltValue="BHvQqF+3hlhGEtg4IDe8ng==" spinCount="100000" sheet="1" objects="1" scenarios="1"/>
  <mergeCells count="28">
    <mergeCell ref="E1:F1"/>
    <mergeCell ref="P4:Q4"/>
    <mergeCell ref="C20:E20"/>
    <mergeCell ref="C21:E21"/>
    <mergeCell ref="C30:E30"/>
    <mergeCell ref="C11:E11"/>
    <mergeCell ref="C12:E12"/>
    <mergeCell ref="C13:E13"/>
    <mergeCell ref="C14:E14"/>
    <mergeCell ref="C25:E25"/>
    <mergeCell ref="C26:E26"/>
    <mergeCell ref="C27:E27"/>
    <mergeCell ref="C28:E28"/>
    <mergeCell ref="C29:E29"/>
    <mergeCell ref="C23:E23"/>
    <mergeCell ref="C24:E24"/>
    <mergeCell ref="C22:E22"/>
    <mergeCell ref="E4:F4"/>
    <mergeCell ref="G4:H4"/>
    <mergeCell ref="J4:L4"/>
    <mergeCell ref="C8:E8"/>
    <mergeCell ref="C9:E9"/>
    <mergeCell ref="C10:E10"/>
    <mergeCell ref="C19:E19"/>
    <mergeCell ref="C15:E15"/>
    <mergeCell ref="C16:E16"/>
    <mergeCell ref="C17:E17"/>
    <mergeCell ref="C18:E18"/>
  </mergeCells>
  <conditionalFormatting sqref="F9:F30">
    <cfRule type="expression" dxfId="119" priority="23">
      <formula>$F$5=4</formula>
    </cfRule>
    <cfRule type="expression" dxfId="118" priority="24">
      <formula>$F$5=1</formula>
    </cfRule>
    <cfRule type="expression" dxfId="117" priority="25">
      <formula>$F$5=2</formula>
    </cfRule>
    <cfRule type="expression" dxfId="116" priority="26">
      <formula>$F$5=3</formula>
    </cfRule>
  </conditionalFormatting>
  <conditionalFormatting sqref="H9:I9 H11:I11 H13:I13 H15:I15 H17:I17 H19:I19 H21:I21 H23:I23 H25:I25 H27:I27 H29:I29">
    <cfRule type="cellIs" dxfId="115" priority="2" operator="lessThan">
      <formula>0</formula>
    </cfRule>
  </conditionalFormatting>
  <conditionalFormatting sqref="H10:I10 H12:I12 H14:I14 H16:I16 H18:I18 H20:I20 H22:I22 H24:I24 H26:I26 H28:I28 H30:I30">
    <cfRule type="cellIs" dxfId="114" priority="1" operator="lessThan">
      <formula>0</formula>
    </cfRule>
  </conditionalFormatting>
  <hyperlinks>
    <hyperlink ref="H6" location="'LPL-IV'!H6" display="LPL-IV" xr:uid="{1B808AA5-6E0E-4D69-BDFE-41C8EBAF2FBD}"/>
    <hyperlink ref="B36" r:id="rId1" xr:uid="{1B395CDD-B1E3-4401-861D-1C74CA264461}"/>
    <hyperlink ref="G4" location="'ухил-ІІІ'!A1" display="похилій площині" xr:uid="{946DAF49-13A9-4A68-AC71-030B12405CE7}"/>
    <hyperlink ref="F6" location="'LPL-II'!F6" display="LPL-ІІ" xr:uid="{593FFD22-E018-4A78-AF36-AC0CCB1A63D7}"/>
    <hyperlink ref="G6" location="'LPL-III'!G6" display="LPL-III" xr:uid="{BD2A4A0C-7485-4B9A-B15C-F97F34DB800E}"/>
    <hyperlink ref="G4:H4" location="'ухил-І'!G4" display="похилій площині" xr:uid="{B3E7D192-FDFA-456C-8466-543D233B0C2C}"/>
    <hyperlink ref="C1" location="start!D2" display="→ головна" xr:uid="{B140FF75-9A2E-4B27-A20C-14AA516FF144}"/>
    <hyperlink ref="E1:F1" location="'роздільна відстань'!F8" display="→ роздільна відстань" xr:uid="{E4F49319-FF70-4213-98E0-6AADF18222CF}"/>
    <hyperlink ref="G1" location="перерахунок!D6" display="→ перерахунок" xr:uid="{8FB6B29F-F9A4-4E1E-97C5-FE1B5BF12F7A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FF85B-9192-43E0-8219-09664CC08B5C}">
  <sheetPr codeName="Аркуш2">
    <tabColor rgb="FF007CA3"/>
    <pageSetUpPr fitToPage="1"/>
  </sheetPr>
  <dimension ref="A1:IY46"/>
  <sheetViews>
    <sheetView showGridLines="0" showRowColHeaders="0" zoomScale="90" zoomScaleNormal="90" workbookViewId="0">
      <pane ySplit="3" topLeftCell="A4" activePane="bottomLeft" state="frozen"/>
      <selection pane="bottomLeft" activeCell="F6" sqref="F6"/>
    </sheetView>
  </sheetViews>
  <sheetFormatPr defaultColWidth="9.21875" defaultRowHeight="14.4"/>
  <cols>
    <col min="1" max="1" width="2.6640625" style="1" customWidth="1"/>
    <col min="2" max="2" width="20.44140625" style="1" customWidth="1"/>
    <col min="3" max="3" width="11.6640625" style="1" customWidth="1"/>
    <col min="4" max="4" width="15.6640625" style="1" customWidth="1"/>
    <col min="5" max="6" width="12.6640625" style="1" customWidth="1"/>
    <col min="7" max="7" width="15.6640625" style="1" customWidth="1"/>
    <col min="8" max="8" width="17.6640625" style="1" customWidth="1"/>
    <col min="9" max="9" width="2.6640625" style="25" customWidth="1"/>
    <col min="10" max="16" width="9.21875" style="1"/>
    <col min="17" max="17" width="7.44140625" style="1" customWidth="1"/>
    <col min="18" max="18" width="3.21875" style="1" customWidth="1"/>
    <col min="19" max="20" width="9.21875" style="1"/>
    <col min="21" max="21" width="2.77734375" style="1" customWidth="1"/>
    <col min="22" max="22" width="11.77734375" style="1" customWidth="1"/>
    <col min="23" max="16384" width="9.21875" style="1"/>
  </cols>
  <sheetData>
    <row r="1" spans="1:259" s="147" customFormat="1" ht="19.95" customHeight="1">
      <c r="A1" s="145"/>
      <c r="B1" s="145"/>
      <c r="C1" s="142" t="s">
        <v>160</v>
      </c>
      <c r="D1" s="142" t="s">
        <v>159</v>
      </c>
      <c r="E1" s="164" t="s">
        <v>161</v>
      </c>
      <c r="F1" s="164"/>
      <c r="G1" s="142" t="s">
        <v>162</v>
      </c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  <c r="IS1" s="145"/>
      <c r="IT1" s="145"/>
      <c r="IU1" s="145"/>
      <c r="IV1" s="145"/>
      <c r="IW1" s="145"/>
      <c r="IX1" s="145"/>
      <c r="IY1" s="145"/>
    </row>
    <row r="2" spans="1:259" s="147" customFormat="1" ht="19.95" customHeight="1">
      <c r="A2" s="145"/>
      <c r="B2" s="145"/>
      <c r="C2" s="148" t="s">
        <v>127</v>
      </c>
      <c r="D2" s="149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  <c r="IS2" s="145"/>
      <c r="IT2" s="145"/>
      <c r="IU2" s="145"/>
      <c r="IV2" s="145"/>
      <c r="IW2" s="145"/>
      <c r="IX2" s="145"/>
      <c r="IY2" s="145"/>
    </row>
    <row r="3" spans="1:259" s="61" customFormat="1" ht="15" customHeight="1">
      <c r="A3" s="58"/>
      <c r="B3" s="58" t="s">
        <v>69</v>
      </c>
      <c r="C3" s="58"/>
      <c r="D3" s="58"/>
      <c r="E3" s="58"/>
      <c r="F3" s="59" t="s">
        <v>68</v>
      </c>
      <c r="G3" s="58" t="s">
        <v>64</v>
      </c>
      <c r="H3" s="58" t="s">
        <v>65</v>
      </c>
      <c r="I3" s="58"/>
      <c r="J3" s="58" t="s">
        <v>66</v>
      </c>
      <c r="K3" s="60">
        <f>M4</f>
        <v>0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59" t="s">
        <v>26</v>
      </c>
      <c r="F4" s="159"/>
      <c r="G4" s="160" t="s">
        <v>25</v>
      </c>
      <c r="H4" s="160"/>
      <c r="I4" s="50"/>
      <c r="J4" s="161" t="s">
        <v>43</v>
      </c>
      <c r="K4" s="161"/>
      <c r="L4" s="161"/>
      <c r="M4" s="26">
        <v>0</v>
      </c>
      <c r="P4" s="160"/>
      <c r="Q4" s="160"/>
    </row>
    <row r="5" spans="1:259" ht="10.050000000000001" customHeight="1">
      <c r="B5" s="11"/>
      <c r="C5" s="11"/>
      <c r="D5" s="10"/>
      <c r="E5" s="9"/>
      <c r="F5" s="9"/>
    </row>
    <row r="6" spans="1:259" ht="34.950000000000003" customHeight="1">
      <c r="A6" s="12"/>
      <c r="B6" s="78" t="s">
        <v>27</v>
      </c>
      <c r="C6" s="78"/>
      <c r="D6" s="78"/>
      <c r="E6" s="81" t="s">
        <v>28</v>
      </c>
      <c r="F6" s="54" t="s">
        <v>29</v>
      </c>
      <c r="G6" s="83" t="s">
        <v>70</v>
      </c>
      <c r="H6" s="82" t="s">
        <v>30</v>
      </c>
      <c r="I6" s="51"/>
      <c r="L6" s="3"/>
    </row>
    <row r="7" spans="1:259" ht="25.05" customHeight="1"/>
    <row r="8" spans="1:259" s="4" customFormat="1" ht="63" customHeight="1">
      <c r="B8" s="44" t="s">
        <v>75</v>
      </c>
      <c r="C8" s="162" t="s">
        <v>5</v>
      </c>
      <c r="D8" s="162"/>
      <c r="E8" s="162"/>
      <c r="F8" s="15" t="s">
        <v>76</v>
      </c>
      <c r="G8" s="16" t="s">
        <v>32</v>
      </c>
      <c r="H8" s="17" t="s">
        <v>33</v>
      </c>
      <c r="I8" s="47"/>
      <c r="S8" s="4" t="s">
        <v>0</v>
      </c>
      <c r="T8" s="4" t="s">
        <v>0</v>
      </c>
      <c r="U8" s="4" t="s">
        <v>0</v>
      </c>
      <c r="V8" s="4" t="s">
        <v>0</v>
      </c>
    </row>
    <row r="9" spans="1:259" ht="35.1" customHeight="1">
      <c r="B9" s="19">
        <v>1.5</v>
      </c>
      <c r="C9" s="166" t="s">
        <v>34</v>
      </c>
      <c r="D9" s="166"/>
      <c r="E9" s="166"/>
      <c r="F9" s="52">
        <v>73</v>
      </c>
      <c r="G9" s="21">
        <f t="shared" ref="G9:G40" si="0">B9*TAN(RADIANS(F9))</f>
        <v>4.9062789277262109</v>
      </c>
      <c r="H9" s="22">
        <f t="shared" ref="H9:H40" si="1">(B9-$M$4)*TAN(RADIANS(F9))</f>
        <v>4.9062789277262109</v>
      </c>
      <c r="I9" s="22"/>
      <c r="S9" s="5" t="s">
        <v>0</v>
      </c>
      <c r="T9" s="5" t="s">
        <v>0</v>
      </c>
      <c r="U9" s="5" t="s">
        <v>0</v>
      </c>
      <c r="V9" s="5" t="s">
        <v>0</v>
      </c>
    </row>
    <row r="10" spans="1:259" ht="35.1" customHeight="1">
      <c r="B10" s="20">
        <v>2</v>
      </c>
      <c r="C10" s="165" t="s">
        <v>35</v>
      </c>
      <c r="D10" s="165"/>
      <c r="E10" s="165"/>
      <c r="F10" s="53">
        <v>73</v>
      </c>
      <c r="G10" s="23">
        <f t="shared" si="0"/>
        <v>6.5417052369682809</v>
      </c>
      <c r="H10" s="24">
        <f t="shared" si="1"/>
        <v>6.5417052369682809</v>
      </c>
      <c r="I10" s="22"/>
      <c r="J10" s="6" t="s">
        <v>0</v>
      </c>
      <c r="S10" s="5" t="s">
        <v>0</v>
      </c>
      <c r="T10" s="5" t="s">
        <v>0</v>
      </c>
      <c r="U10" s="5" t="s">
        <v>0</v>
      </c>
      <c r="V10" s="5" t="s">
        <v>0</v>
      </c>
    </row>
    <row r="11" spans="1:259" ht="35.1" customHeight="1">
      <c r="B11" s="19">
        <v>2.5</v>
      </c>
      <c r="C11" s="166" t="s">
        <v>36</v>
      </c>
      <c r="D11" s="166"/>
      <c r="E11" s="166"/>
      <c r="F11" s="52">
        <v>72</v>
      </c>
      <c r="G11" s="21">
        <f t="shared" si="0"/>
        <v>7.6942088429381315</v>
      </c>
      <c r="H11" s="22">
        <f t="shared" si="1"/>
        <v>7.6942088429381315</v>
      </c>
      <c r="I11" s="22"/>
      <c r="S11" s="5" t="s">
        <v>0</v>
      </c>
      <c r="T11" s="5" t="s">
        <v>0</v>
      </c>
      <c r="U11" s="5" t="s">
        <v>0</v>
      </c>
      <c r="V11" s="5" t="s">
        <v>0</v>
      </c>
    </row>
    <row r="12" spans="1:259" ht="35.1" customHeight="1">
      <c r="B12" s="20">
        <v>3</v>
      </c>
      <c r="C12" s="165" t="s">
        <v>37</v>
      </c>
      <c r="D12" s="165"/>
      <c r="E12" s="165"/>
      <c r="F12" s="53">
        <v>71</v>
      </c>
      <c r="G12" s="23">
        <f t="shared" si="0"/>
        <v>8.7126326330274662</v>
      </c>
      <c r="H12" s="24">
        <f t="shared" si="1"/>
        <v>8.7126326330274662</v>
      </c>
      <c r="I12" s="22"/>
      <c r="J12" s="6" t="s">
        <v>0</v>
      </c>
      <c r="S12" s="5" t="s">
        <v>0</v>
      </c>
      <c r="T12" s="5" t="s">
        <v>0</v>
      </c>
      <c r="U12" s="5" t="s">
        <v>0</v>
      </c>
      <c r="V12" s="5" t="s">
        <v>0</v>
      </c>
    </row>
    <row r="13" spans="1:259" ht="35.1" customHeight="1">
      <c r="B13" s="19">
        <v>3.5</v>
      </c>
      <c r="C13" s="166" t="s">
        <v>38</v>
      </c>
      <c r="D13" s="166"/>
      <c r="E13" s="166"/>
      <c r="F13" s="52">
        <v>69</v>
      </c>
      <c r="G13" s="21">
        <f t="shared" si="0"/>
        <v>9.1178117264283021</v>
      </c>
      <c r="H13" s="22">
        <f t="shared" si="1"/>
        <v>9.1178117264283021</v>
      </c>
      <c r="I13" s="22"/>
      <c r="S13" s="5" t="s">
        <v>0</v>
      </c>
      <c r="T13" s="5" t="s">
        <v>0</v>
      </c>
      <c r="U13" s="5" t="s">
        <v>0</v>
      </c>
      <c r="V13" s="5" t="s">
        <v>0</v>
      </c>
    </row>
    <row r="14" spans="1:259" ht="35.1" customHeight="1">
      <c r="B14" s="20">
        <v>4</v>
      </c>
      <c r="C14" s="165" t="s">
        <v>39</v>
      </c>
      <c r="D14" s="165"/>
      <c r="E14" s="165"/>
      <c r="F14" s="53">
        <v>68</v>
      </c>
      <c r="G14" s="23">
        <f t="shared" si="0"/>
        <v>9.9003474136651857</v>
      </c>
      <c r="H14" s="24">
        <f t="shared" si="1"/>
        <v>9.9003474136651857</v>
      </c>
      <c r="I14" s="22"/>
      <c r="J14" s="6" t="s">
        <v>0</v>
      </c>
      <c r="S14" s="5" t="s">
        <v>0</v>
      </c>
      <c r="T14" s="5" t="s">
        <v>0</v>
      </c>
      <c r="U14" s="5" t="s">
        <v>0</v>
      </c>
      <c r="V14" s="5" t="s">
        <v>0</v>
      </c>
    </row>
    <row r="15" spans="1:259" ht="35.1" customHeight="1">
      <c r="B15" s="19">
        <v>5</v>
      </c>
      <c r="C15" s="166" t="s">
        <v>44</v>
      </c>
      <c r="D15" s="166"/>
      <c r="E15" s="166"/>
      <c r="F15" s="52">
        <v>65</v>
      </c>
      <c r="G15" s="21">
        <f t="shared" si="0"/>
        <v>10.722534602547793</v>
      </c>
      <c r="H15" s="22">
        <f t="shared" si="1"/>
        <v>10.722534602547793</v>
      </c>
      <c r="I15" s="22"/>
      <c r="J15" s="6" t="s">
        <v>0</v>
      </c>
      <c r="S15" s="5" t="s">
        <v>0</v>
      </c>
      <c r="T15" s="5" t="s">
        <v>0</v>
      </c>
      <c r="U15" s="5" t="s">
        <v>0</v>
      </c>
      <c r="V15" s="5" t="s">
        <v>0</v>
      </c>
    </row>
    <row r="16" spans="1:259" ht="35.1" customHeight="1">
      <c r="B16" s="20">
        <v>6</v>
      </c>
      <c r="C16" s="165" t="s">
        <v>45</v>
      </c>
      <c r="D16" s="165"/>
      <c r="E16" s="165"/>
      <c r="F16" s="53">
        <v>62</v>
      </c>
      <c r="G16" s="23">
        <f t="shared" si="0"/>
        <v>11.284358792077992</v>
      </c>
      <c r="H16" s="24">
        <f t="shared" si="1"/>
        <v>11.284358792077992</v>
      </c>
      <c r="I16" s="22"/>
      <c r="J16" s="6" t="s">
        <v>0</v>
      </c>
      <c r="S16" s="5" t="s">
        <v>0</v>
      </c>
      <c r="T16" s="5" t="s">
        <v>0</v>
      </c>
      <c r="U16" s="5" t="s">
        <v>0</v>
      </c>
      <c r="V16" s="5" t="s">
        <v>0</v>
      </c>
    </row>
    <row r="17" spans="2:22" ht="35.1" customHeight="1">
      <c r="B17" s="19">
        <v>7</v>
      </c>
      <c r="C17" s="166" t="s">
        <v>46</v>
      </c>
      <c r="D17" s="166"/>
      <c r="E17" s="166"/>
      <c r="F17" s="52">
        <v>60</v>
      </c>
      <c r="G17" s="21">
        <f t="shared" si="0"/>
        <v>12.124355652982137</v>
      </c>
      <c r="H17" s="22">
        <f t="shared" si="1"/>
        <v>12.124355652982137</v>
      </c>
      <c r="I17" s="22"/>
      <c r="J17" s="6" t="s">
        <v>0</v>
      </c>
      <c r="M17" s="28" t="s">
        <v>66</v>
      </c>
      <c r="N17" s="30">
        <f>M4</f>
        <v>0</v>
      </c>
      <c r="O17" s="29" t="s">
        <v>71</v>
      </c>
      <c r="S17" s="6" t="s">
        <v>0</v>
      </c>
      <c r="T17" s="6" t="s">
        <v>0</v>
      </c>
      <c r="U17" s="6" t="s">
        <v>0</v>
      </c>
      <c r="V17" s="6" t="s">
        <v>0</v>
      </c>
    </row>
    <row r="18" spans="2:22" ht="35.1" customHeight="1">
      <c r="B18" s="20">
        <v>8</v>
      </c>
      <c r="C18" s="165" t="s">
        <v>47</v>
      </c>
      <c r="D18" s="165"/>
      <c r="E18" s="165"/>
      <c r="F18" s="53">
        <v>58</v>
      </c>
      <c r="G18" s="23">
        <f t="shared" si="0"/>
        <v>12.802676232328405</v>
      </c>
      <c r="H18" s="24">
        <f t="shared" si="1"/>
        <v>12.802676232328405</v>
      </c>
      <c r="I18" s="22"/>
      <c r="J18" s="6" t="s">
        <v>0</v>
      </c>
      <c r="M18" s="28"/>
      <c r="N18" s="27"/>
      <c r="O18" s="29"/>
    </row>
    <row r="19" spans="2:22" ht="35.1" customHeight="1">
      <c r="B19" s="19">
        <v>9</v>
      </c>
      <c r="C19" s="166" t="s">
        <v>48</v>
      </c>
      <c r="D19" s="166"/>
      <c r="E19" s="166"/>
      <c r="F19" s="52">
        <v>56</v>
      </c>
      <c r="G19" s="21">
        <f t="shared" si="0"/>
        <v>13.343048716614662</v>
      </c>
      <c r="H19" s="22">
        <f t="shared" si="1"/>
        <v>13.343048716614662</v>
      </c>
      <c r="I19" s="22"/>
      <c r="J19" s="6" t="s">
        <v>0</v>
      </c>
      <c r="L19" s="31"/>
    </row>
    <row r="20" spans="2:22" ht="35.1" customHeight="1">
      <c r="B20" s="20">
        <v>10</v>
      </c>
      <c r="C20" s="165" t="s">
        <v>49</v>
      </c>
      <c r="D20" s="165"/>
      <c r="E20" s="165"/>
      <c r="F20" s="53">
        <v>54</v>
      </c>
      <c r="G20" s="23">
        <f t="shared" si="0"/>
        <v>13.763819204711734</v>
      </c>
      <c r="H20" s="24">
        <f t="shared" si="1"/>
        <v>13.763819204711734</v>
      </c>
      <c r="I20" s="22"/>
      <c r="L20" s="32"/>
    </row>
    <row r="21" spans="2:22" ht="35.1" customHeight="1">
      <c r="B21" s="19">
        <v>11</v>
      </c>
      <c r="C21" s="166" t="s">
        <v>50</v>
      </c>
      <c r="D21" s="166"/>
      <c r="E21" s="166"/>
      <c r="F21" s="52">
        <v>52</v>
      </c>
      <c r="G21" s="21">
        <f t="shared" si="0"/>
        <v>14.079357954123866</v>
      </c>
      <c r="H21" s="22">
        <f t="shared" si="1"/>
        <v>14.079357954123866</v>
      </c>
      <c r="I21" s="22"/>
      <c r="J21" s="6" t="s">
        <v>0</v>
      </c>
    </row>
    <row r="22" spans="2:22" ht="35.1" customHeight="1">
      <c r="B22" s="20">
        <v>12</v>
      </c>
      <c r="C22" s="165" t="s">
        <v>51</v>
      </c>
      <c r="D22" s="165"/>
      <c r="E22" s="165"/>
      <c r="F22" s="53">
        <v>50</v>
      </c>
      <c r="G22" s="23">
        <f t="shared" si="0"/>
        <v>14.30104311113052</v>
      </c>
      <c r="H22" s="24">
        <f t="shared" si="1"/>
        <v>14.30104311113052</v>
      </c>
      <c r="I22" s="22"/>
      <c r="J22" s="6" t="s">
        <v>0</v>
      </c>
    </row>
    <row r="23" spans="2:22" ht="35.1" customHeight="1">
      <c r="B23" s="19">
        <v>13</v>
      </c>
      <c r="C23" s="166" t="s">
        <v>40</v>
      </c>
      <c r="D23" s="166"/>
      <c r="E23" s="166"/>
      <c r="F23" s="52">
        <v>48</v>
      </c>
      <c r="G23" s="21">
        <f t="shared" si="0"/>
        <v>14.437962692779509</v>
      </c>
      <c r="H23" s="22">
        <f t="shared" si="1"/>
        <v>14.437962692779509</v>
      </c>
      <c r="I23" s="22"/>
      <c r="J23" s="6" t="s">
        <v>0</v>
      </c>
    </row>
    <row r="24" spans="2:22" ht="35.1" customHeight="1">
      <c r="B24" s="20">
        <v>14</v>
      </c>
      <c r="C24" s="165" t="s">
        <v>52</v>
      </c>
      <c r="D24" s="165"/>
      <c r="E24" s="165"/>
      <c r="F24" s="53">
        <v>46</v>
      </c>
      <c r="G24" s="23">
        <f t="shared" si="0"/>
        <v>14.497424393067973</v>
      </c>
      <c r="H24" s="24">
        <f t="shared" si="1"/>
        <v>14.497424393067973</v>
      </c>
      <c r="I24" s="22"/>
      <c r="J24" s="6" t="s">
        <v>0</v>
      </c>
    </row>
    <row r="25" spans="2:22" ht="35.1" customHeight="1">
      <c r="B25" s="19">
        <v>15</v>
      </c>
      <c r="C25" s="166" t="s">
        <v>41</v>
      </c>
      <c r="D25" s="166"/>
      <c r="E25" s="166"/>
      <c r="F25" s="52">
        <v>45</v>
      </c>
      <c r="G25" s="21">
        <f t="shared" si="0"/>
        <v>14.999999999999998</v>
      </c>
      <c r="H25" s="22">
        <f t="shared" si="1"/>
        <v>14.999999999999998</v>
      </c>
      <c r="I25" s="22"/>
      <c r="J25" s="6" t="s">
        <v>0</v>
      </c>
    </row>
    <row r="26" spans="2:22" ht="35.1" customHeight="1">
      <c r="B26" s="20">
        <v>16</v>
      </c>
      <c r="C26" s="165" t="s">
        <v>53</v>
      </c>
      <c r="D26" s="165"/>
      <c r="E26" s="165"/>
      <c r="F26" s="53">
        <v>44</v>
      </c>
      <c r="G26" s="23">
        <f t="shared" si="0"/>
        <v>15.451020396913183</v>
      </c>
      <c r="H26" s="24">
        <f t="shared" si="1"/>
        <v>15.451020396913183</v>
      </c>
      <c r="I26" s="22"/>
      <c r="J26" s="6" t="s">
        <v>0</v>
      </c>
    </row>
    <row r="27" spans="2:22" ht="35.1" customHeight="1">
      <c r="B27" s="19">
        <v>17</v>
      </c>
      <c r="C27" s="166" t="s">
        <v>42</v>
      </c>
      <c r="D27" s="166"/>
      <c r="E27" s="166"/>
      <c r="F27" s="52">
        <v>43</v>
      </c>
      <c r="G27" s="21">
        <f t="shared" si="0"/>
        <v>15.852756464340249</v>
      </c>
      <c r="H27" s="22">
        <f t="shared" si="1"/>
        <v>15.852756464340249</v>
      </c>
      <c r="I27" s="22"/>
      <c r="J27" s="6" t="s">
        <v>0</v>
      </c>
    </row>
    <row r="28" spans="2:22" ht="35.1" customHeight="1">
      <c r="B28" s="20">
        <v>18</v>
      </c>
      <c r="C28" s="165" t="s">
        <v>2</v>
      </c>
      <c r="D28" s="165"/>
      <c r="E28" s="165"/>
      <c r="F28" s="53">
        <v>41</v>
      </c>
      <c r="G28" s="23">
        <f t="shared" si="0"/>
        <v>15.64716128069208</v>
      </c>
      <c r="H28" s="24">
        <f t="shared" si="1"/>
        <v>15.64716128069208</v>
      </c>
      <c r="I28" s="22"/>
      <c r="J28" s="6" t="s">
        <v>0</v>
      </c>
    </row>
    <row r="29" spans="2:22" ht="35.1" customHeight="1">
      <c r="B29" s="19">
        <v>19</v>
      </c>
      <c r="C29" s="166" t="s">
        <v>4</v>
      </c>
      <c r="D29" s="166"/>
      <c r="E29" s="166"/>
      <c r="F29" s="52">
        <v>40</v>
      </c>
      <c r="G29" s="21">
        <f t="shared" si="0"/>
        <v>15.942892992368318</v>
      </c>
      <c r="H29" s="22">
        <f t="shared" si="1"/>
        <v>15.942892992368318</v>
      </c>
      <c r="I29" s="22"/>
      <c r="J29" s="6" t="s">
        <v>0</v>
      </c>
    </row>
    <row r="30" spans="2:22" ht="35.1" customHeight="1">
      <c r="B30" s="20">
        <v>20</v>
      </c>
      <c r="C30" s="165" t="s">
        <v>3</v>
      </c>
      <c r="D30" s="165"/>
      <c r="E30" s="165"/>
      <c r="F30" s="53">
        <v>38</v>
      </c>
      <c r="G30" s="23">
        <f t="shared" si="0"/>
        <v>15.625712530134347</v>
      </c>
      <c r="H30" s="24">
        <f t="shared" si="1"/>
        <v>15.625712530134347</v>
      </c>
      <c r="I30" s="22"/>
      <c r="J30" s="6" t="s">
        <v>0</v>
      </c>
    </row>
    <row r="31" spans="2:22" ht="35.1" customHeight="1">
      <c r="B31" s="19">
        <v>21</v>
      </c>
      <c r="C31" s="166" t="s">
        <v>54</v>
      </c>
      <c r="D31" s="166"/>
      <c r="E31" s="166"/>
      <c r="F31" s="52">
        <v>36</v>
      </c>
      <c r="G31" s="21">
        <f t="shared" si="0"/>
        <v>15.257393088112579</v>
      </c>
      <c r="H31" s="22">
        <f t="shared" si="1"/>
        <v>15.257393088112579</v>
      </c>
      <c r="I31" s="22"/>
      <c r="J31" s="6"/>
    </row>
    <row r="32" spans="2:22" ht="35.1" customHeight="1">
      <c r="B32" s="20">
        <v>22</v>
      </c>
      <c r="C32" s="165" t="s">
        <v>55</v>
      </c>
      <c r="D32" s="165"/>
      <c r="E32" s="165"/>
      <c r="F32" s="53">
        <v>34</v>
      </c>
      <c r="G32" s="23">
        <f t="shared" si="0"/>
        <v>14.839187370533388</v>
      </c>
      <c r="H32" s="24">
        <f t="shared" si="1"/>
        <v>14.839187370533388</v>
      </c>
      <c r="I32" s="22"/>
      <c r="J32" s="6"/>
    </row>
    <row r="33" spans="2:24" ht="35.1" customHeight="1">
      <c r="B33" s="19">
        <v>23</v>
      </c>
      <c r="C33" s="166" t="s">
        <v>56</v>
      </c>
      <c r="D33" s="166"/>
      <c r="E33" s="166"/>
      <c r="F33" s="52">
        <v>33</v>
      </c>
      <c r="G33" s="21">
        <f t="shared" si="0"/>
        <v>14.936374643542745</v>
      </c>
      <c r="H33" s="22">
        <f t="shared" si="1"/>
        <v>14.936374643542745</v>
      </c>
      <c r="I33" s="22"/>
      <c r="J33" s="6"/>
    </row>
    <row r="34" spans="2:24" ht="35.1" customHeight="1">
      <c r="B34" s="20">
        <v>24</v>
      </c>
      <c r="C34" s="165" t="s">
        <v>57</v>
      </c>
      <c r="D34" s="165"/>
      <c r="E34" s="165"/>
      <c r="F34" s="53">
        <v>31</v>
      </c>
      <c r="G34" s="23">
        <f t="shared" si="0"/>
        <v>14.42065485666145</v>
      </c>
      <c r="H34" s="24">
        <f t="shared" si="1"/>
        <v>14.42065485666145</v>
      </c>
      <c r="I34" s="22"/>
      <c r="J34" s="6"/>
    </row>
    <row r="35" spans="2:24" ht="35.1" customHeight="1">
      <c r="B35" s="19">
        <v>25</v>
      </c>
      <c r="C35" s="166" t="s">
        <v>58</v>
      </c>
      <c r="D35" s="166"/>
      <c r="E35" s="166"/>
      <c r="F35" s="52">
        <v>30</v>
      </c>
      <c r="G35" s="21">
        <f t="shared" si="0"/>
        <v>14.433756729740644</v>
      </c>
      <c r="H35" s="22">
        <f t="shared" si="1"/>
        <v>14.433756729740644</v>
      </c>
      <c r="I35" s="22"/>
      <c r="J35" s="6"/>
    </row>
    <row r="36" spans="2:24" ht="35.1" customHeight="1">
      <c r="B36" s="20">
        <v>26</v>
      </c>
      <c r="C36" s="165" t="s">
        <v>59</v>
      </c>
      <c r="D36" s="165"/>
      <c r="E36" s="165"/>
      <c r="F36" s="53">
        <v>29</v>
      </c>
      <c r="G36" s="23">
        <f t="shared" si="0"/>
        <v>14.412035337771993</v>
      </c>
      <c r="H36" s="24">
        <f t="shared" si="1"/>
        <v>14.412035337771993</v>
      </c>
      <c r="I36" s="22"/>
      <c r="J36" s="6"/>
    </row>
    <row r="37" spans="2:24" ht="35.1" customHeight="1">
      <c r="B37" s="19">
        <v>27</v>
      </c>
      <c r="C37" s="166" t="s">
        <v>60</v>
      </c>
      <c r="D37" s="166"/>
      <c r="E37" s="166"/>
      <c r="F37" s="52">
        <v>27</v>
      </c>
      <c r="G37" s="21">
        <f t="shared" si="0"/>
        <v>13.757187136349577</v>
      </c>
      <c r="H37" s="22">
        <f t="shared" si="1"/>
        <v>13.757187136349577</v>
      </c>
      <c r="I37" s="22"/>
      <c r="J37" s="6"/>
    </row>
    <row r="38" spans="2:24" ht="35.1" customHeight="1">
      <c r="B38" s="20">
        <v>28</v>
      </c>
      <c r="C38" s="165" t="s">
        <v>61</v>
      </c>
      <c r="D38" s="165"/>
      <c r="E38" s="165"/>
      <c r="F38" s="53">
        <v>26</v>
      </c>
      <c r="G38" s="23">
        <f t="shared" si="0"/>
        <v>13.656512479844121</v>
      </c>
      <c r="H38" s="24">
        <f t="shared" si="1"/>
        <v>13.656512479844121</v>
      </c>
      <c r="I38" s="22"/>
      <c r="J38" s="6"/>
    </row>
    <row r="39" spans="2:24" ht="35.1" customHeight="1">
      <c r="B39" s="19">
        <v>29</v>
      </c>
      <c r="C39" s="166" t="s">
        <v>62</v>
      </c>
      <c r="D39" s="166"/>
      <c r="E39" s="166"/>
      <c r="F39" s="52">
        <v>24</v>
      </c>
      <c r="G39" s="21">
        <f t="shared" si="0"/>
        <v>12.911631873947551</v>
      </c>
      <c r="H39" s="22">
        <f t="shared" si="1"/>
        <v>12.911631873947551</v>
      </c>
      <c r="I39" s="22"/>
      <c r="J39" s="6"/>
    </row>
    <row r="40" spans="2:24" ht="35.1" customHeight="1">
      <c r="B40" s="20">
        <v>30</v>
      </c>
      <c r="C40" s="165" t="s">
        <v>63</v>
      </c>
      <c r="D40" s="165"/>
      <c r="E40" s="165"/>
      <c r="F40" s="53">
        <v>23</v>
      </c>
      <c r="G40" s="23">
        <f t="shared" si="0"/>
        <v>12.734244486288143</v>
      </c>
      <c r="H40" s="24">
        <f t="shared" si="1"/>
        <v>12.734244486288143</v>
      </c>
      <c r="I40" s="22"/>
      <c r="J40" s="6"/>
    </row>
    <row r="41" spans="2:24">
      <c r="E41" s="7"/>
      <c r="F41" s="7"/>
      <c r="G41" s="5" t="s">
        <v>0</v>
      </c>
      <c r="H41" s="5"/>
      <c r="I41" s="48"/>
      <c r="J41" s="6" t="s">
        <v>0</v>
      </c>
    </row>
    <row r="42" spans="2:24" ht="24">
      <c r="B42" s="36" t="s">
        <v>72</v>
      </c>
      <c r="C42" s="36"/>
    </row>
    <row r="43" spans="2:24" ht="16.2">
      <c r="B43" s="36" t="s">
        <v>0</v>
      </c>
      <c r="C43" s="36"/>
    </row>
    <row r="44" spans="2:24" ht="16.2">
      <c r="B44" s="35" t="s">
        <v>73</v>
      </c>
      <c r="C44" s="35"/>
      <c r="D44" s="2"/>
      <c r="E44" s="2"/>
      <c r="F44" s="2"/>
      <c r="G44" s="2"/>
      <c r="H44" s="2"/>
      <c r="I44" s="4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2:24" ht="16.2">
      <c r="B45" s="35" t="s">
        <v>1</v>
      </c>
      <c r="C45" s="35"/>
      <c r="D45" s="2"/>
      <c r="E45" s="2"/>
      <c r="F45" s="2"/>
      <c r="G45" s="2"/>
      <c r="H45" s="2"/>
      <c r="I45" s="4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 ht="16.2">
      <c r="B46" s="37" t="s">
        <v>74</v>
      </c>
      <c r="C46" s="37"/>
      <c r="D46" s="2"/>
      <c r="E46" s="2"/>
      <c r="F46" s="2"/>
      <c r="G46" s="2"/>
      <c r="H46" s="2"/>
      <c r="I46" s="4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8"/>
      <c r="W46" s="2"/>
      <c r="X46" s="2"/>
    </row>
  </sheetData>
  <sheetProtection algorithmName="SHA-512" hashValue="FN63Wh5PTfWGab87kee3U3sYrO4rk8hGmRG3JravqJ48s/gS5P7Z72G4pbkFIQtdkH1PmfsOCm1E3I/l7HwkRA==" saltValue="jFaQg7rgaL6DHp3ecJUzMA==" spinCount="100000" sheet="1" objects="1" scenarios="1"/>
  <mergeCells count="38">
    <mergeCell ref="C10:E10"/>
    <mergeCell ref="C11:E11"/>
    <mergeCell ref="E4:F4"/>
    <mergeCell ref="G4:H4"/>
    <mergeCell ref="J4:L4"/>
    <mergeCell ref="C8:E8"/>
    <mergeCell ref="C9:E9"/>
    <mergeCell ref="C31:E31"/>
    <mergeCell ref="C32:E32"/>
    <mergeCell ref="C33:E33"/>
    <mergeCell ref="C34:E34"/>
    <mergeCell ref="C17:E17"/>
    <mergeCell ref="C18:E18"/>
    <mergeCell ref="C19:E19"/>
    <mergeCell ref="C20:E20"/>
    <mergeCell ref="C24:E24"/>
    <mergeCell ref="C25:E25"/>
    <mergeCell ref="C12:E12"/>
    <mergeCell ref="C13:E13"/>
    <mergeCell ref="C14:E14"/>
    <mergeCell ref="C15:E15"/>
    <mergeCell ref="C16:E16"/>
    <mergeCell ref="C40:E40"/>
    <mergeCell ref="E1:F1"/>
    <mergeCell ref="P4:Q4"/>
    <mergeCell ref="C35:E35"/>
    <mergeCell ref="C36:E36"/>
    <mergeCell ref="C37:E37"/>
    <mergeCell ref="C38:E38"/>
    <mergeCell ref="C39:E39"/>
    <mergeCell ref="C26:E26"/>
    <mergeCell ref="C27:E27"/>
    <mergeCell ref="C28:E28"/>
    <mergeCell ref="C29:E29"/>
    <mergeCell ref="C30:E30"/>
    <mergeCell ref="C21:E21"/>
    <mergeCell ref="C22:E22"/>
    <mergeCell ref="C23:E23"/>
  </mergeCells>
  <conditionalFormatting sqref="F9:F30">
    <cfRule type="expression" dxfId="113" priority="23">
      <formula>$F$5=4</formula>
    </cfRule>
    <cfRule type="expression" dxfId="112" priority="24">
      <formula>$F$5=1</formula>
    </cfRule>
    <cfRule type="expression" dxfId="111" priority="25">
      <formula>$F$5=2</formula>
    </cfRule>
    <cfRule type="expression" dxfId="110" priority="26">
      <formula>$F$5=3</formula>
    </cfRule>
  </conditionalFormatting>
  <conditionalFormatting sqref="F31:F32">
    <cfRule type="expression" dxfId="109" priority="19">
      <formula>$F$5=4</formula>
    </cfRule>
    <cfRule type="expression" dxfId="108" priority="20">
      <formula>$F$5=1</formula>
    </cfRule>
    <cfRule type="expression" dxfId="107" priority="21">
      <formula>$F$5=2</formula>
    </cfRule>
    <cfRule type="expression" dxfId="106" priority="22">
      <formula>$F$5=3</formula>
    </cfRule>
  </conditionalFormatting>
  <conditionalFormatting sqref="F33:F34">
    <cfRule type="expression" dxfId="105" priority="15">
      <formula>$F$5=4</formula>
    </cfRule>
    <cfRule type="expression" dxfId="104" priority="16">
      <formula>$F$5=1</formula>
    </cfRule>
    <cfRule type="expression" dxfId="103" priority="17">
      <formula>$F$5=2</formula>
    </cfRule>
    <cfRule type="expression" dxfId="102" priority="18">
      <formula>$F$5=3</formula>
    </cfRule>
  </conditionalFormatting>
  <conditionalFormatting sqref="F35:F36">
    <cfRule type="expression" dxfId="101" priority="11">
      <formula>$F$5=4</formula>
    </cfRule>
    <cfRule type="expression" dxfId="100" priority="12">
      <formula>$F$5=1</formula>
    </cfRule>
    <cfRule type="expression" dxfId="99" priority="13">
      <formula>$F$5=2</formula>
    </cfRule>
    <cfRule type="expression" dxfId="98" priority="14">
      <formula>$F$5=3</formula>
    </cfRule>
  </conditionalFormatting>
  <conditionalFormatting sqref="F37:F38">
    <cfRule type="expression" dxfId="97" priority="7">
      <formula>$F$5=4</formula>
    </cfRule>
    <cfRule type="expression" dxfId="96" priority="8">
      <formula>$F$5=1</formula>
    </cfRule>
    <cfRule type="expression" dxfId="95" priority="9">
      <formula>$F$5=2</formula>
    </cfRule>
    <cfRule type="expression" dxfId="94" priority="10">
      <formula>$F$5=3</formula>
    </cfRule>
  </conditionalFormatting>
  <conditionalFormatting sqref="F39:F40">
    <cfRule type="expression" dxfId="93" priority="3">
      <formula>$F$5=4</formula>
    </cfRule>
    <cfRule type="expression" dxfId="92" priority="4">
      <formula>$F$5=1</formula>
    </cfRule>
    <cfRule type="expression" dxfId="91" priority="5">
      <formula>$F$5=2</formula>
    </cfRule>
    <cfRule type="expression" dxfId="90" priority="6">
      <formula>$F$5=3</formula>
    </cfRule>
  </conditionalFormatting>
  <conditionalFormatting sqref="H9:I9 H11:I11 H13:I13 H15:I15 H17:I17 H19:I19 H21:I21 H23:I23 H25:I25 H27:I27 H29:I29 H31:I31 H33:I33 H35:I35 H37:I37 H39:I39">
    <cfRule type="cellIs" dxfId="89" priority="2" operator="lessThan">
      <formula>0</formula>
    </cfRule>
  </conditionalFormatting>
  <conditionalFormatting sqref="H10:I10 H12:I12 H14:I14 H16:I16 H18:I18 H20:I20 H22:I22 H24:I24 H26:I26 H28:I28 H30:I30 H32:I32 H34:I34 H36:I36 H38:I38 H40:I40">
    <cfRule type="cellIs" dxfId="88" priority="1" operator="lessThan">
      <formula>0</formula>
    </cfRule>
  </conditionalFormatting>
  <hyperlinks>
    <hyperlink ref="E6" location="'LPL-I'!E6" display="LPL-І" xr:uid="{E172A3EC-9EC2-4749-A44F-43807A882CA2}"/>
    <hyperlink ref="B46" r:id="rId1" xr:uid="{C8C204DD-A329-4205-A9F5-3F77861549AD}"/>
    <hyperlink ref="G4" location="'ухил-ІІІ'!A1" display="похилій площині" xr:uid="{9AA8DACA-4442-4743-B134-022CEE9FFD88}"/>
    <hyperlink ref="G4:H4" location="'ухил-ІІ'!G4" display="похилій площині" xr:uid="{D7A24908-653C-4A3D-84AA-D6C31AFFA098}"/>
    <hyperlink ref="C1" location="start!D2" display="→ головна" xr:uid="{D0D1EA29-6F4C-4AE1-9673-E5275D89C31F}"/>
    <hyperlink ref="E1:F1" location="'роздільна відстань'!F8" display="→ роздільна відстань" xr:uid="{C5D629EE-FD8D-4510-81CC-EB135476BC6B}"/>
    <hyperlink ref="G1" location="перерахунок!D6" display="→ перерахунок" xr:uid="{1DD3A1F1-D124-4F56-89DA-3BD79C40CBD2}"/>
    <hyperlink ref="H6" location="'LPL-IV'!H6" display="LPL-IV" xr:uid="{AA863630-0B4F-41FB-9C30-BAAACD094256}"/>
    <hyperlink ref="G6" location="'LPL-III'!G6" display="LPL-III" xr:uid="{53D6CE52-9144-4D01-B242-C237E9198803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Аркуш3">
    <tabColor rgb="FF007CA3"/>
    <pageSetUpPr fitToPage="1"/>
  </sheetPr>
  <dimension ref="A1:IY46"/>
  <sheetViews>
    <sheetView showGridLines="0" showRowColHeaders="0" zoomScale="90" zoomScaleNormal="90" workbookViewId="0">
      <pane ySplit="3" topLeftCell="A4" activePane="bottomLeft" state="frozen"/>
      <selection pane="bottomLeft" activeCell="G6" sqref="G6"/>
    </sheetView>
  </sheetViews>
  <sheetFormatPr defaultColWidth="9.21875" defaultRowHeight="14.4"/>
  <cols>
    <col min="1" max="1" width="2.6640625" style="1" customWidth="1"/>
    <col min="2" max="2" width="20.44140625" style="1" customWidth="1"/>
    <col min="3" max="3" width="11.6640625" style="1" customWidth="1"/>
    <col min="4" max="4" width="15.6640625" style="1" customWidth="1"/>
    <col min="5" max="6" width="12.6640625" style="1" customWidth="1"/>
    <col min="7" max="7" width="15.6640625" style="1" customWidth="1"/>
    <col min="8" max="8" width="17.6640625" style="1" customWidth="1"/>
    <col min="9" max="9" width="2.6640625" style="25" customWidth="1"/>
    <col min="10" max="16" width="9.21875" style="1"/>
    <col min="17" max="17" width="7.44140625" style="1" customWidth="1"/>
    <col min="18" max="18" width="3.21875" style="1" customWidth="1"/>
    <col min="19" max="20" width="9.21875" style="1"/>
    <col min="21" max="21" width="2.77734375" style="1" customWidth="1"/>
    <col min="22" max="22" width="11.77734375" style="1" customWidth="1"/>
    <col min="23" max="16384" width="9.21875" style="1"/>
  </cols>
  <sheetData>
    <row r="1" spans="1:259" s="147" customFormat="1" ht="19.95" customHeight="1">
      <c r="A1" s="145"/>
      <c r="B1" s="145"/>
      <c r="C1" s="142" t="s">
        <v>160</v>
      </c>
      <c r="D1" s="142" t="s">
        <v>159</v>
      </c>
      <c r="E1" s="164" t="s">
        <v>161</v>
      </c>
      <c r="F1" s="164"/>
      <c r="G1" s="142" t="s">
        <v>162</v>
      </c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  <c r="IS1" s="145"/>
      <c r="IT1" s="145"/>
      <c r="IU1" s="145"/>
      <c r="IV1" s="145"/>
      <c r="IW1" s="145"/>
      <c r="IX1" s="145"/>
      <c r="IY1" s="145"/>
    </row>
    <row r="2" spans="1:259" s="147" customFormat="1" ht="19.95" customHeight="1">
      <c r="A2" s="145"/>
      <c r="B2" s="145"/>
      <c r="C2" s="148" t="s">
        <v>127</v>
      </c>
      <c r="D2" s="149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  <c r="IS2" s="145"/>
      <c r="IT2" s="145"/>
      <c r="IU2" s="145"/>
      <c r="IV2" s="145"/>
      <c r="IW2" s="145"/>
      <c r="IX2" s="145"/>
      <c r="IY2" s="145"/>
    </row>
    <row r="3" spans="1:259" s="61" customFormat="1" ht="15" customHeight="1">
      <c r="A3" s="58"/>
      <c r="B3" s="58" t="s">
        <v>69</v>
      </c>
      <c r="C3" s="58"/>
      <c r="D3" s="58"/>
      <c r="E3" s="58"/>
      <c r="F3" s="59" t="s">
        <v>68</v>
      </c>
      <c r="G3" s="58" t="s">
        <v>64</v>
      </c>
      <c r="H3" s="58" t="s">
        <v>65</v>
      </c>
      <c r="I3" s="58"/>
      <c r="J3" s="58" t="s">
        <v>66</v>
      </c>
      <c r="K3" s="60">
        <f>M4</f>
        <v>0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59" t="s">
        <v>26</v>
      </c>
      <c r="F4" s="159"/>
      <c r="G4" s="160" t="s">
        <v>25</v>
      </c>
      <c r="H4" s="160"/>
      <c r="I4" s="50"/>
      <c r="J4" s="161" t="s">
        <v>43</v>
      </c>
      <c r="K4" s="161"/>
      <c r="L4" s="161"/>
      <c r="M4" s="26">
        <v>0</v>
      </c>
      <c r="P4" s="160"/>
      <c r="Q4" s="160"/>
    </row>
    <row r="5" spans="1:259" ht="10.050000000000001" customHeight="1">
      <c r="B5" s="11"/>
      <c r="C5" s="11"/>
      <c r="D5" s="10"/>
      <c r="E5" s="9"/>
      <c r="F5" s="9"/>
    </row>
    <row r="6" spans="1:259" ht="34.950000000000003" customHeight="1">
      <c r="A6" s="12"/>
      <c r="B6" s="78" t="s">
        <v>27</v>
      </c>
      <c r="C6" s="78"/>
      <c r="D6" s="78"/>
      <c r="E6" s="83" t="s">
        <v>28</v>
      </c>
      <c r="F6" s="83" t="s">
        <v>29</v>
      </c>
      <c r="G6" s="43" t="s">
        <v>70</v>
      </c>
      <c r="H6" s="81" t="s">
        <v>30</v>
      </c>
      <c r="I6" s="51"/>
      <c r="L6" s="3"/>
    </row>
    <row r="7" spans="1:259" ht="25.05" customHeight="1"/>
    <row r="8" spans="1:259" s="4" customFormat="1" ht="63" customHeight="1">
      <c r="B8" s="44" t="s">
        <v>75</v>
      </c>
      <c r="C8" s="162" t="s">
        <v>5</v>
      </c>
      <c r="D8" s="162"/>
      <c r="E8" s="162"/>
      <c r="F8" s="15" t="s">
        <v>76</v>
      </c>
      <c r="G8" s="16" t="s">
        <v>32</v>
      </c>
      <c r="H8" s="17" t="s">
        <v>33</v>
      </c>
      <c r="I8" s="47"/>
      <c r="S8" s="4" t="s">
        <v>0</v>
      </c>
      <c r="T8" s="4" t="s">
        <v>0</v>
      </c>
      <c r="U8" s="4" t="s">
        <v>0</v>
      </c>
      <c r="V8" s="4" t="s">
        <v>0</v>
      </c>
    </row>
    <row r="9" spans="1:259" ht="35.1" customHeight="1">
      <c r="B9" s="19">
        <v>1.5</v>
      </c>
      <c r="C9" s="166" t="s">
        <v>34</v>
      </c>
      <c r="D9" s="166"/>
      <c r="E9" s="166"/>
      <c r="F9" s="41">
        <v>76</v>
      </c>
      <c r="G9" s="21">
        <f t="shared" ref="G9:G30" si="0">B9*TAN(RADIANS(F9))</f>
        <v>6.0161714003037687</v>
      </c>
      <c r="H9" s="22">
        <f>(B9-$M$4)*TAN(RADIANS(F9))</f>
        <v>6.0161714003037687</v>
      </c>
      <c r="I9" s="22"/>
      <c r="S9" s="5" t="s">
        <v>0</v>
      </c>
      <c r="T9" s="5" t="s">
        <v>0</v>
      </c>
      <c r="U9" s="5" t="s">
        <v>0</v>
      </c>
      <c r="V9" s="5" t="s">
        <v>0</v>
      </c>
    </row>
    <row r="10" spans="1:259" ht="35.1" customHeight="1">
      <c r="B10" s="20">
        <v>2</v>
      </c>
      <c r="C10" s="165" t="s">
        <v>35</v>
      </c>
      <c r="D10" s="165"/>
      <c r="E10" s="165"/>
      <c r="F10" s="42">
        <v>76</v>
      </c>
      <c r="G10" s="23">
        <f t="shared" si="0"/>
        <v>8.0215618670716911</v>
      </c>
      <c r="H10" s="24">
        <f t="shared" ref="H10:H30" si="1">(B10-$M$4)*TAN(RADIANS(F10))</f>
        <v>8.0215618670716911</v>
      </c>
      <c r="I10" s="22"/>
      <c r="J10" s="6" t="s">
        <v>0</v>
      </c>
      <c r="S10" s="5" t="s">
        <v>0</v>
      </c>
      <c r="T10" s="5" t="s">
        <v>0</v>
      </c>
      <c r="U10" s="5" t="s">
        <v>0</v>
      </c>
      <c r="V10" s="5" t="s">
        <v>0</v>
      </c>
    </row>
    <row r="11" spans="1:259" ht="35.1" customHeight="1">
      <c r="B11" s="19">
        <v>2.5</v>
      </c>
      <c r="C11" s="166" t="s">
        <v>36</v>
      </c>
      <c r="D11" s="166"/>
      <c r="E11" s="166"/>
      <c r="F11" s="41">
        <v>76</v>
      </c>
      <c r="G11" s="21">
        <f t="shared" si="0"/>
        <v>10.026952333839613</v>
      </c>
      <c r="H11" s="22">
        <f t="shared" si="1"/>
        <v>10.026952333839613</v>
      </c>
      <c r="I11" s="22"/>
      <c r="S11" s="5" t="s">
        <v>0</v>
      </c>
      <c r="T11" s="5" t="s">
        <v>0</v>
      </c>
      <c r="U11" s="5" t="s">
        <v>0</v>
      </c>
      <c r="V11" s="5" t="s">
        <v>0</v>
      </c>
    </row>
    <row r="12" spans="1:259" ht="35.1" customHeight="1">
      <c r="B12" s="20">
        <v>3</v>
      </c>
      <c r="C12" s="165" t="s">
        <v>37</v>
      </c>
      <c r="D12" s="165"/>
      <c r="E12" s="165"/>
      <c r="F12" s="42">
        <v>74</v>
      </c>
      <c r="G12" s="23">
        <f t="shared" si="0"/>
        <v>10.462243331522727</v>
      </c>
      <c r="H12" s="24">
        <f t="shared" si="1"/>
        <v>10.462243331522727</v>
      </c>
      <c r="I12" s="22"/>
      <c r="J12" s="6" t="s">
        <v>0</v>
      </c>
      <c r="S12" s="5" t="s">
        <v>0</v>
      </c>
      <c r="T12" s="5" t="s">
        <v>0</v>
      </c>
      <c r="U12" s="5" t="s">
        <v>0</v>
      </c>
      <c r="V12" s="5" t="s">
        <v>0</v>
      </c>
    </row>
    <row r="13" spans="1:259" ht="35.1" customHeight="1">
      <c r="B13" s="19">
        <v>3.5</v>
      </c>
      <c r="C13" s="166" t="s">
        <v>38</v>
      </c>
      <c r="D13" s="166"/>
      <c r="E13" s="166"/>
      <c r="F13" s="41">
        <v>73</v>
      </c>
      <c r="G13" s="21">
        <f t="shared" si="0"/>
        <v>11.447984164694491</v>
      </c>
      <c r="H13" s="22">
        <f t="shared" si="1"/>
        <v>11.447984164694491</v>
      </c>
      <c r="I13" s="22"/>
      <c r="S13" s="5" t="s">
        <v>0</v>
      </c>
      <c r="T13" s="5" t="s">
        <v>0</v>
      </c>
      <c r="U13" s="5" t="s">
        <v>0</v>
      </c>
      <c r="V13" s="5" t="s">
        <v>0</v>
      </c>
    </row>
    <row r="14" spans="1:259" ht="35.1" customHeight="1">
      <c r="B14" s="20">
        <v>4</v>
      </c>
      <c r="C14" s="165" t="s">
        <v>39</v>
      </c>
      <c r="D14" s="165"/>
      <c r="E14" s="165"/>
      <c r="F14" s="42">
        <v>72</v>
      </c>
      <c r="G14" s="23">
        <f t="shared" si="0"/>
        <v>12.310734148701011</v>
      </c>
      <c r="H14" s="24">
        <f t="shared" si="1"/>
        <v>12.310734148701011</v>
      </c>
      <c r="I14" s="22"/>
      <c r="J14" s="6" t="s">
        <v>0</v>
      </c>
      <c r="S14" s="5" t="s">
        <v>0</v>
      </c>
      <c r="T14" s="5" t="s">
        <v>0</v>
      </c>
      <c r="U14" s="5" t="s">
        <v>0</v>
      </c>
      <c r="V14" s="5" t="s">
        <v>0</v>
      </c>
    </row>
    <row r="15" spans="1:259" ht="35.1" customHeight="1">
      <c r="B15" s="19">
        <v>5</v>
      </c>
      <c r="C15" s="166" t="s">
        <v>44</v>
      </c>
      <c r="D15" s="166"/>
      <c r="E15" s="166"/>
      <c r="F15" s="41">
        <v>70</v>
      </c>
      <c r="G15" s="21">
        <f t="shared" si="0"/>
        <v>13.737387097273109</v>
      </c>
      <c r="H15" s="22">
        <f t="shared" si="1"/>
        <v>13.737387097273109</v>
      </c>
      <c r="I15" s="22"/>
      <c r="J15" s="6" t="s">
        <v>0</v>
      </c>
      <c r="S15" s="5" t="s">
        <v>0</v>
      </c>
      <c r="T15" s="5" t="s">
        <v>0</v>
      </c>
      <c r="U15" s="5" t="s">
        <v>0</v>
      </c>
      <c r="V15" s="5" t="s">
        <v>0</v>
      </c>
    </row>
    <row r="16" spans="1:259" ht="35.1" customHeight="1">
      <c r="B16" s="20">
        <v>6</v>
      </c>
      <c r="C16" s="165" t="s">
        <v>45</v>
      </c>
      <c r="D16" s="165"/>
      <c r="E16" s="165"/>
      <c r="F16" s="42">
        <v>68</v>
      </c>
      <c r="G16" s="23">
        <f t="shared" si="0"/>
        <v>14.850521120497778</v>
      </c>
      <c r="H16" s="24">
        <f t="shared" si="1"/>
        <v>14.850521120497778</v>
      </c>
      <c r="I16" s="22"/>
      <c r="J16" s="6" t="s">
        <v>0</v>
      </c>
      <c r="S16" s="5" t="s">
        <v>0</v>
      </c>
      <c r="T16" s="5" t="s">
        <v>0</v>
      </c>
      <c r="U16" s="5" t="s">
        <v>0</v>
      </c>
      <c r="V16" s="5" t="s">
        <v>0</v>
      </c>
    </row>
    <row r="17" spans="2:22" ht="35.1" customHeight="1">
      <c r="B17" s="19">
        <v>7</v>
      </c>
      <c r="C17" s="166" t="s">
        <v>46</v>
      </c>
      <c r="D17" s="166"/>
      <c r="E17" s="166"/>
      <c r="F17" s="41">
        <v>66</v>
      </c>
      <c r="G17" s="21">
        <f t="shared" si="0"/>
        <v>15.722257417329516</v>
      </c>
      <c r="H17" s="22">
        <f t="shared" si="1"/>
        <v>15.722257417329516</v>
      </c>
      <c r="I17" s="22"/>
      <c r="J17" s="6" t="s">
        <v>0</v>
      </c>
      <c r="M17" s="28" t="s">
        <v>66</v>
      </c>
      <c r="N17" s="30">
        <f>M4</f>
        <v>0</v>
      </c>
      <c r="O17" s="29" t="s">
        <v>71</v>
      </c>
      <c r="S17" s="6" t="s">
        <v>0</v>
      </c>
      <c r="T17" s="6" t="s">
        <v>0</v>
      </c>
      <c r="U17" s="6" t="s">
        <v>0</v>
      </c>
      <c r="V17" s="6" t="s">
        <v>0</v>
      </c>
    </row>
    <row r="18" spans="2:22" ht="35.1" customHeight="1">
      <c r="B18" s="20">
        <v>8</v>
      </c>
      <c r="C18" s="165" t="s">
        <v>47</v>
      </c>
      <c r="D18" s="165"/>
      <c r="E18" s="165"/>
      <c r="F18" s="42">
        <v>64</v>
      </c>
      <c r="G18" s="23">
        <f t="shared" si="0"/>
        <v>16.402430732634368</v>
      </c>
      <c r="H18" s="24">
        <f t="shared" si="1"/>
        <v>16.402430732634368</v>
      </c>
      <c r="I18" s="22"/>
      <c r="J18" s="6" t="s">
        <v>0</v>
      </c>
      <c r="M18" s="28"/>
      <c r="N18" s="27"/>
      <c r="O18" s="29"/>
    </row>
    <row r="19" spans="2:22" ht="35.1" customHeight="1">
      <c r="B19" s="19">
        <v>9</v>
      </c>
      <c r="C19" s="166" t="s">
        <v>48</v>
      </c>
      <c r="D19" s="166"/>
      <c r="E19" s="166"/>
      <c r="F19" s="41">
        <v>63</v>
      </c>
      <c r="G19" s="21">
        <f t="shared" si="0"/>
        <v>17.663494549546353</v>
      </c>
      <c r="H19" s="22">
        <f t="shared" si="1"/>
        <v>17.663494549546353</v>
      </c>
      <c r="I19" s="22"/>
      <c r="J19" s="6" t="s">
        <v>0</v>
      </c>
      <c r="L19" s="31"/>
    </row>
    <row r="20" spans="2:22" ht="35.1" customHeight="1">
      <c r="B20" s="20">
        <v>10</v>
      </c>
      <c r="C20" s="165" t="s">
        <v>49</v>
      </c>
      <c r="D20" s="165"/>
      <c r="E20" s="165"/>
      <c r="F20" s="42">
        <v>61</v>
      </c>
      <c r="G20" s="23">
        <f t="shared" si="0"/>
        <v>18.040477552714236</v>
      </c>
      <c r="H20" s="24">
        <f t="shared" si="1"/>
        <v>18.040477552714236</v>
      </c>
      <c r="I20" s="22"/>
      <c r="L20" s="32"/>
    </row>
    <row r="21" spans="2:22" ht="35.1" customHeight="1">
      <c r="B21" s="19">
        <v>11</v>
      </c>
      <c r="C21" s="166" t="s">
        <v>50</v>
      </c>
      <c r="D21" s="166"/>
      <c r="E21" s="166"/>
      <c r="F21" s="41">
        <v>60</v>
      </c>
      <c r="G21" s="21">
        <f t="shared" si="0"/>
        <v>19.052558883257646</v>
      </c>
      <c r="H21" s="22">
        <f t="shared" si="1"/>
        <v>19.052558883257646</v>
      </c>
      <c r="I21" s="22"/>
      <c r="J21" s="6" t="s">
        <v>0</v>
      </c>
    </row>
    <row r="22" spans="2:22" ht="35.1" customHeight="1">
      <c r="B22" s="20">
        <v>12</v>
      </c>
      <c r="C22" s="165" t="s">
        <v>51</v>
      </c>
      <c r="D22" s="165"/>
      <c r="E22" s="165"/>
      <c r="F22" s="42">
        <v>59</v>
      </c>
      <c r="G22" s="23">
        <f t="shared" si="0"/>
        <v>19.971353788206219</v>
      </c>
      <c r="H22" s="24">
        <f t="shared" si="1"/>
        <v>19.971353788206219</v>
      </c>
      <c r="I22" s="22"/>
      <c r="J22" s="6" t="s">
        <v>0</v>
      </c>
    </row>
    <row r="23" spans="2:22" ht="35.1" customHeight="1">
      <c r="B23" s="19">
        <v>13</v>
      </c>
      <c r="C23" s="166" t="s">
        <v>40</v>
      </c>
      <c r="D23" s="166"/>
      <c r="E23" s="166"/>
      <c r="F23" s="41">
        <v>58</v>
      </c>
      <c r="G23" s="21">
        <f t="shared" si="0"/>
        <v>20.804348877533659</v>
      </c>
      <c r="H23" s="22">
        <f t="shared" si="1"/>
        <v>20.804348877533659</v>
      </c>
      <c r="I23" s="22"/>
      <c r="J23" s="6" t="s">
        <v>0</v>
      </c>
    </row>
    <row r="24" spans="2:22" ht="35.1" customHeight="1">
      <c r="B24" s="20">
        <v>14</v>
      </c>
      <c r="C24" s="165" t="s">
        <v>52</v>
      </c>
      <c r="D24" s="165"/>
      <c r="E24" s="165"/>
      <c r="F24" s="42">
        <v>56</v>
      </c>
      <c r="G24" s="23">
        <f t="shared" si="0"/>
        <v>20.755853559178366</v>
      </c>
      <c r="H24" s="24">
        <f t="shared" si="1"/>
        <v>20.755853559178366</v>
      </c>
      <c r="I24" s="22"/>
      <c r="J24" s="6" t="s">
        <v>0</v>
      </c>
    </row>
    <row r="25" spans="2:22" ht="35.1" customHeight="1">
      <c r="B25" s="19">
        <v>15</v>
      </c>
      <c r="C25" s="166" t="s">
        <v>41</v>
      </c>
      <c r="D25" s="166"/>
      <c r="E25" s="166"/>
      <c r="F25" s="41">
        <v>55</v>
      </c>
      <c r="G25" s="21">
        <f t="shared" si="0"/>
        <v>21.422220101131717</v>
      </c>
      <c r="H25" s="22">
        <f t="shared" si="1"/>
        <v>21.422220101131717</v>
      </c>
      <c r="I25" s="22"/>
      <c r="J25" s="6" t="s">
        <v>0</v>
      </c>
    </row>
    <row r="26" spans="2:22" ht="35.1" customHeight="1">
      <c r="B26" s="20">
        <v>16</v>
      </c>
      <c r="C26" s="165" t="s">
        <v>53</v>
      </c>
      <c r="D26" s="165"/>
      <c r="E26" s="165"/>
      <c r="F26" s="42">
        <v>53</v>
      </c>
      <c r="G26" s="23">
        <f t="shared" si="0"/>
        <v>21.232717145926557</v>
      </c>
      <c r="H26" s="24">
        <f t="shared" si="1"/>
        <v>21.232717145926557</v>
      </c>
      <c r="I26" s="22"/>
      <c r="J26" s="6" t="s">
        <v>0</v>
      </c>
    </row>
    <row r="27" spans="2:22" ht="35.1" customHeight="1">
      <c r="B27" s="19">
        <v>17</v>
      </c>
      <c r="C27" s="166" t="s">
        <v>42</v>
      </c>
      <c r="D27" s="166"/>
      <c r="E27" s="166"/>
      <c r="F27" s="41">
        <v>52</v>
      </c>
      <c r="G27" s="21">
        <f t="shared" si="0"/>
        <v>21.75900774728234</v>
      </c>
      <c r="H27" s="22">
        <f t="shared" si="1"/>
        <v>21.75900774728234</v>
      </c>
      <c r="I27" s="22"/>
      <c r="J27" s="6" t="s">
        <v>0</v>
      </c>
    </row>
    <row r="28" spans="2:22" ht="35.1" customHeight="1">
      <c r="B28" s="20">
        <v>18</v>
      </c>
      <c r="C28" s="165" t="s">
        <v>2</v>
      </c>
      <c r="D28" s="165"/>
      <c r="E28" s="165"/>
      <c r="F28" s="42">
        <v>50</v>
      </c>
      <c r="G28" s="23">
        <f t="shared" si="0"/>
        <v>21.451564666695781</v>
      </c>
      <c r="H28" s="24">
        <f t="shared" si="1"/>
        <v>21.451564666695781</v>
      </c>
      <c r="I28" s="22"/>
      <c r="J28" s="6" t="s">
        <v>0</v>
      </c>
    </row>
    <row r="29" spans="2:22" ht="35.1" customHeight="1">
      <c r="B29" s="19">
        <v>19</v>
      </c>
      <c r="C29" s="166" t="s">
        <v>4</v>
      </c>
      <c r="D29" s="166"/>
      <c r="E29" s="166"/>
      <c r="F29" s="41">
        <v>49</v>
      </c>
      <c r="G29" s="21">
        <f t="shared" si="0"/>
        <v>21.856999737199178</v>
      </c>
      <c r="H29" s="22">
        <f t="shared" si="1"/>
        <v>21.856999737199178</v>
      </c>
      <c r="I29" s="22"/>
      <c r="J29" s="6" t="s">
        <v>0</v>
      </c>
    </row>
    <row r="30" spans="2:22" ht="35.1" customHeight="1">
      <c r="B30" s="20">
        <v>20</v>
      </c>
      <c r="C30" s="165" t="s">
        <v>3</v>
      </c>
      <c r="D30" s="165"/>
      <c r="E30" s="165"/>
      <c r="F30" s="42">
        <v>48</v>
      </c>
      <c r="G30" s="23">
        <f t="shared" si="0"/>
        <v>22.212250296583861</v>
      </c>
      <c r="H30" s="24">
        <f t="shared" si="1"/>
        <v>22.212250296583861</v>
      </c>
      <c r="I30" s="22"/>
      <c r="J30" s="6" t="s">
        <v>0</v>
      </c>
    </row>
    <row r="31" spans="2:22" ht="35.1" customHeight="1">
      <c r="B31" s="19">
        <v>21</v>
      </c>
      <c r="C31" s="166" t="s">
        <v>54</v>
      </c>
      <c r="D31" s="166"/>
      <c r="E31" s="166"/>
      <c r="F31" s="41">
        <v>46</v>
      </c>
      <c r="G31" s="21">
        <f t="shared" ref="G31:G38" si="2">B31*TAN(RADIANS(F31))</f>
        <v>21.74613658960196</v>
      </c>
      <c r="H31" s="22">
        <f t="shared" ref="H31:H38" si="3">(B31-$M$4)*TAN(RADIANS(F31))</f>
        <v>21.74613658960196</v>
      </c>
      <c r="I31" s="22"/>
      <c r="J31" s="6"/>
    </row>
    <row r="32" spans="2:22" ht="35.1" customHeight="1">
      <c r="B32" s="20">
        <v>22</v>
      </c>
      <c r="C32" s="165" t="s">
        <v>55</v>
      </c>
      <c r="D32" s="165"/>
      <c r="E32" s="165"/>
      <c r="F32" s="42">
        <v>45</v>
      </c>
      <c r="G32" s="23">
        <f t="shared" si="2"/>
        <v>21.999999999999996</v>
      </c>
      <c r="H32" s="24">
        <f t="shared" si="3"/>
        <v>21.999999999999996</v>
      </c>
      <c r="I32" s="22"/>
      <c r="J32" s="6"/>
    </row>
    <row r="33" spans="2:24" ht="35.1" customHeight="1">
      <c r="B33" s="19">
        <v>23</v>
      </c>
      <c r="C33" s="166" t="s">
        <v>56</v>
      </c>
      <c r="D33" s="166"/>
      <c r="E33" s="166"/>
      <c r="F33" s="41">
        <v>44</v>
      </c>
      <c r="G33" s="21">
        <f t="shared" si="2"/>
        <v>22.210841820562699</v>
      </c>
      <c r="H33" s="22">
        <f t="shared" si="3"/>
        <v>22.210841820562699</v>
      </c>
      <c r="I33" s="22"/>
      <c r="J33" s="6"/>
    </row>
    <row r="34" spans="2:24" ht="35.1" customHeight="1">
      <c r="B34" s="20">
        <v>24</v>
      </c>
      <c r="C34" s="165" t="s">
        <v>57</v>
      </c>
      <c r="D34" s="165"/>
      <c r="E34" s="165"/>
      <c r="F34" s="42">
        <v>43</v>
      </c>
      <c r="G34" s="23">
        <f t="shared" si="2"/>
        <v>22.380362067303881</v>
      </c>
      <c r="H34" s="24">
        <f t="shared" si="3"/>
        <v>22.380362067303881</v>
      </c>
      <c r="I34" s="22"/>
      <c r="J34" s="6"/>
    </row>
    <row r="35" spans="2:24" ht="35.1" customHeight="1">
      <c r="B35" s="19">
        <v>25</v>
      </c>
      <c r="C35" s="166" t="s">
        <v>58</v>
      </c>
      <c r="D35" s="166"/>
      <c r="E35" s="166"/>
      <c r="F35" s="41">
        <v>42</v>
      </c>
      <c r="G35" s="21">
        <f t="shared" si="2"/>
        <v>22.510101107445998</v>
      </c>
      <c r="H35" s="22">
        <f t="shared" si="3"/>
        <v>22.510101107445998</v>
      </c>
      <c r="I35" s="22"/>
      <c r="J35" s="6"/>
    </row>
    <row r="36" spans="2:24" ht="35.1" customHeight="1">
      <c r="B36" s="20">
        <v>26</v>
      </c>
      <c r="C36" s="165" t="s">
        <v>59</v>
      </c>
      <c r="D36" s="165"/>
      <c r="E36" s="165"/>
      <c r="F36" s="42">
        <v>41</v>
      </c>
      <c r="G36" s="23">
        <f t="shared" si="2"/>
        <v>22.601455183221894</v>
      </c>
      <c r="H36" s="24">
        <f t="shared" si="3"/>
        <v>22.601455183221894</v>
      </c>
      <c r="I36" s="22"/>
      <c r="J36" s="6"/>
    </row>
    <row r="37" spans="2:24" ht="35.1" customHeight="1">
      <c r="B37" s="19">
        <v>27</v>
      </c>
      <c r="C37" s="166" t="s">
        <v>60</v>
      </c>
      <c r="D37" s="166"/>
      <c r="E37" s="166"/>
      <c r="F37" s="41">
        <v>40</v>
      </c>
      <c r="G37" s="21">
        <f t="shared" si="2"/>
        <v>22.655690041786556</v>
      </c>
      <c r="H37" s="22">
        <f t="shared" si="3"/>
        <v>22.655690041786556</v>
      </c>
      <c r="I37" s="22"/>
      <c r="J37" s="6"/>
    </row>
    <row r="38" spans="2:24" ht="35.1" customHeight="1">
      <c r="B38" s="20">
        <v>28</v>
      </c>
      <c r="C38" s="165" t="s">
        <v>61</v>
      </c>
      <c r="D38" s="165"/>
      <c r="E38" s="165"/>
      <c r="F38" s="42">
        <v>39</v>
      </c>
      <c r="G38" s="23">
        <f t="shared" si="2"/>
        <v>22.673952929460196</v>
      </c>
      <c r="H38" s="24">
        <f t="shared" si="3"/>
        <v>22.673952929460196</v>
      </c>
      <c r="I38" s="22"/>
      <c r="J38" s="6"/>
    </row>
    <row r="39" spans="2:24" ht="35.1" customHeight="1">
      <c r="B39" s="19">
        <v>29</v>
      </c>
      <c r="C39" s="166" t="s">
        <v>62</v>
      </c>
      <c r="D39" s="166"/>
      <c r="E39" s="166"/>
      <c r="F39" s="41">
        <v>38</v>
      </c>
      <c r="G39" s="21">
        <f t="shared" ref="G39:G40" si="4">B39*TAN(RADIANS(F39))</f>
        <v>22.657283168694804</v>
      </c>
      <c r="H39" s="22">
        <f t="shared" ref="H39:H40" si="5">(B39-$M$4)*TAN(RADIANS(F39))</f>
        <v>22.657283168694804</v>
      </c>
      <c r="I39" s="22"/>
      <c r="J39" s="6"/>
    </row>
    <row r="40" spans="2:24" ht="35.1" customHeight="1">
      <c r="B40" s="20">
        <v>30</v>
      </c>
      <c r="C40" s="165" t="s">
        <v>63</v>
      </c>
      <c r="D40" s="165"/>
      <c r="E40" s="165"/>
      <c r="F40" s="42">
        <v>37</v>
      </c>
      <c r="G40" s="23">
        <f t="shared" si="4"/>
        <v>22.606621503083826</v>
      </c>
      <c r="H40" s="24">
        <f t="shared" si="5"/>
        <v>22.606621503083826</v>
      </c>
      <c r="I40" s="22"/>
      <c r="J40" s="6"/>
    </row>
    <row r="41" spans="2:24">
      <c r="E41" s="7"/>
      <c r="F41" s="7"/>
      <c r="G41" s="5" t="s">
        <v>0</v>
      </c>
      <c r="H41" s="5"/>
      <c r="I41" s="48"/>
      <c r="J41" s="6" t="s">
        <v>0</v>
      </c>
    </row>
    <row r="42" spans="2:24" ht="24">
      <c r="B42" s="36" t="s">
        <v>72</v>
      </c>
      <c r="C42" s="36"/>
    </row>
    <row r="43" spans="2:24" ht="16.2">
      <c r="B43" s="36" t="s">
        <v>0</v>
      </c>
      <c r="C43" s="36"/>
    </row>
    <row r="44" spans="2:24" ht="16.2">
      <c r="B44" s="35" t="s">
        <v>73</v>
      </c>
      <c r="C44" s="35"/>
      <c r="D44" s="2"/>
      <c r="E44" s="2"/>
      <c r="F44" s="2"/>
      <c r="G44" s="2"/>
      <c r="H44" s="2"/>
      <c r="I44" s="4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2:24" ht="16.2">
      <c r="B45" s="35" t="s">
        <v>1</v>
      </c>
      <c r="C45" s="35"/>
      <c r="D45" s="2"/>
      <c r="E45" s="2"/>
      <c r="F45" s="2"/>
      <c r="G45" s="2"/>
      <c r="H45" s="2"/>
      <c r="I45" s="4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 ht="16.2">
      <c r="B46" s="37" t="s">
        <v>74</v>
      </c>
      <c r="C46" s="37"/>
      <c r="D46" s="2"/>
      <c r="E46" s="2"/>
      <c r="F46" s="2"/>
      <c r="G46" s="2"/>
      <c r="H46" s="2"/>
      <c r="I46" s="4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8"/>
      <c r="W46" s="2"/>
      <c r="X46" s="2"/>
    </row>
  </sheetData>
  <sheetProtection algorithmName="SHA-512" hashValue="GxCDXQvpDXpUN4AIWmC3AEk4177fLdXRizjcrHKaQsx2v9qVWCClxdsC2oTUb/LaFi90L82/dDaVzgfjnaepXA==" saltValue="h4TANVHNAODse3hbBUhV2g==" spinCount="100000" sheet="1" objects="1" scenarios="1"/>
  <mergeCells count="38">
    <mergeCell ref="C28:E28"/>
    <mergeCell ref="C29:E29"/>
    <mergeCell ref="C30:E30"/>
    <mergeCell ref="J4:L4"/>
    <mergeCell ref="C10:E10"/>
    <mergeCell ref="C11:E11"/>
    <mergeCell ref="C12:E12"/>
    <mergeCell ref="C13:E13"/>
    <mergeCell ref="C14:E14"/>
    <mergeCell ref="C15:E15"/>
    <mergeCell ref="C23:E23"/>
    <mergeCell ref="C24:E24"/>
    <mergeCell ref="C25:E25"/>
    <mergeCell ref="C26:E26"/>
    <mergeCell ref="C27:E27"/>
    <mergeCell ref="C39:E39"/>
    <mergeCell ref="C40:E40"/>
    <mergeCell ref="C31:E31"/>
    <mergeCell ref="C32:E32"/>
    <mergeCell ref="C33:E33"/>
    <mergeCell ref="C34:E34"/>
    <mergeCell ref="C35:E35"/>
    <mergeCell ref="E1:F1"/>
    <mergeCell ref="P4:Q4"/>
    <mergeCell ref="C36:E36"/>
    <mergeCell ref="C37:E37"/>
    <mergeCell ref="C38:E38"/>
    <mergeCell ref="G4:H4"/>
    <mergeCell ref="E4:F4"/>
    <mergeCell ref="C8:E8"/>
    <mergeCell ref="C9:E9"/>
    <mergeCell ref="C16:E16"/>
    <mergeCell ref="C17:E17"/>
    <mergeCell ref="C18:E18"/>
    <mergeCell ref="C19:E19"/>
    <mergeCell ref="C20:E20"/>
    <mergeCell ref="C21:E21"/>
    <mergeCell ref="C22:E22"/>
  </mergeCells>
  <conditionalFormatting sqref="F9:F30">
    <cfRule type="expression" dxfId="87" priority="28">
      <formula>$F$5=4</formula>
    </cfRule>
    <cfRule type="expression" dxfId="86" priority="29">
      <formula>$F$5=1</formula>
    </cfRule>
    <cfRule type="expression" dxfId="85" priority="30">
      <formula>$F$5=2</formula>
    </cfRule>
    <cfRule type="expression" dxfId="84" priority="31">
      <formula>$F$5=3</formula>
    </cfRule>
  </conditionalFormatting>
  <conditionalFormatting sqref="F31:F32">
    <cfRule type="expression" dxfId="83" priority="23">
      <formula>$F$5=4</formula>
    </cfRule>
    <cfRule type="expression" dxfId="82" priority="24">
      <formula>$F$5=1</formula>
    </cfRule>
    <cfRule type="expression" dxfId="81" priority="25">
      <formula>$F$5=2</formula>
    </cfRule>
    <cfRule type="expression" dxfId="80" priority="26">
      <formula>$F$5=3</formula>
    </cfRule>
  </conditionalFormatting>
  <conditionalFormatting sqref="F33:F34">
    <cfRule type="expression" dxfId="79" priority="18">
      <formula>$F$5=4</formula>
    </cfRule>
    <cfRule type="expression" dxfId="78" priority="19">
      <formula>$F$5=1</formula>
    </cfRule>
    <cfRule type="expression" dxfId="77" priority="20">
      <formula>$F$5=2</formula>
    </cfRule>
    <cfRule type="expression" dxfId="76" priority="21">
      <formula>$F$5=3</formula>
    </cfRule>
  </conditionalFormatting>
  <conditionalFormatting sqref="F35:F36">
    <cfRule type="expression" dxfId="75" priority="13">
      <formula>$F$5=4</formula>
    </cfRule>
    <cfRule type="expression" dxfId="74" priority="14">
      <formula>$F$5=1</formula>
    </cfRule>
    <cfRule type="expression" dxfId="73" priority="15">
      <formula>$F$5=2</formula>
    </cfRule>
    <cfRule type="expression" dxfId="72" priority="16">
      <formula>$F$5=3</formula>
    </cfRule>
  </conditionalFormatting>
  <conditionalFormatting sqref="F37:F38">
    <cfRule type="expression" dxfId="71" priority="8">
      <formula>$F$5=4</formula>
    </cfRule>
    <cfRule type="expression" dxfId="70" priority="9">
      <formula>$F$5=1</formula>
    </cfRule>
    <cfRule type="expression" dxfId="69" priority="10">
      <formula>$F$5=2</formula>
    </cfRule>
    <cfRule type="expression" dxfId="68" priority="11">
      <formula>$F$5=3</formula>
    </cfRule>
  </conditionalFormatting>
  <conditionalFormatting sqref="F39:F40">
    <cfRule type="expression" dxfId="67" priority="3">
      <formula>$F$5=4</formula>
    </cfRule>
    <cfRule type="expression" dxfId="66" priority="4">
      <formula>$F$5=1</formula>
    </cfRule>
    <cfRule type="expression" dxfId="65" priority="5">
      <formula>$F$5=2</formula>
    </cfRule>
    <cfRule type="expression" dxfId="64" priority="6">
      <formula>$F$5=3</formula>
    </cfRule>
  </conditionalFormatting>
  <conditionalFormatting sqref="H9:I9 H11:I11 H13:I13 H15:I15 H17:I17 H19:I19 H21:I21 H23:I23 H25:I25 H27:I27 H29:I29 H31:I31 H33:I33 H35:I35 H37:I37 H39:I39">
    <cfRule type="cellIs" dxfId="63" priority="2" operator="lessThan">
      <formula>0</formula>
    </cfRule>
  </conditionalFormatting>
  <conditionalFormatting sqref="H10:I10 H12:I12 H14:I14 H16:I16 H18:I18 H20:I20 H22:I22 H24:I24 H26:I26 H28:I28 H30:I30 H32:I32 H34:I34 H36:I36 H38:I38 H40:I40">
    <cfRule type="cellIs" dxfId="62" priority="1" operator="lessThan">
      <formula>0</formula>
    </cfRule>
  </conditionalFormatting>
  <hyperlinks>
    <hyperlink ref="E6" location="'LPL-I'!E6" display="LPL-І" xr:uid="{0FFB9FC1-35DB-4234-8988-08AC110151A6}"/>
    <hyperlink ref="F6" location="'LPL-II'!F6" display="LPL-ІІ" xr:uid="{47A1A9DE-BBC7-4479-B6F1-6D9FF65F3215}"/>
    <hyperlink ref="B46" r:id="rId1" xr:uid="{00000000-0004-0000-0200-000000000000}"/>
    <hyperlink ref="G4" location="'ухил-ІІІ'!A1" display="похилій площині" xr:uid="{D232E0CA-8B24-4CFE-B65F-16597208AFE1}"/>
    <hyperlink ref="G4:H4" location="'ухил-ІІІ'!G4" display="похилій площині" xr:uid="{B80561A6-24BB-4A2A-A7D5-7031AC3D49A9}"/>
    <hyperlink ref="C1" location="start!D2" display="→ головна" xr:uid="{668ABB66-7D93-49BB-A9B8-C3D29B70891F}"/>
    <hyperlink ref="E1:F1" location="'роздільна відстань'!F8" display="→ роздільна відстань" xr:uid="{1561E662-C0F1-43BF-8B4C-0D1124109A34}"/>
    <hyperlink ref="G1" location="перерахунок!D6" display="→ перерахунок" xr:uid="{5AFE76B0-DEA9-428D-BC37-4CF9FD425DB6}"/>
    <hyperlink ref="H6" location="'LPL-IV'!H6" display="LPL-IV" xr:uid="{CA92B66B-E5EB-49AF-9BA0-B2E7F88874BD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37E73-7802-49D5-82A6-88A687AA5BE8}">
  <sheetPr codeName="Аркуш4">
    <tabColor rgb="FF007CA3"/>
    <pageSetUpPr fitToPage="1"/>
  </sheetPr>
  <dimension ref="A1:IY46"/>
  <sheetViews>
    <sheetView showGridLines="0" showRowColHeaders="0" zoomScale="90" zoomScaleNormal="90" workbookViewId="0">
      <pane ySplit="3" topLeftCell="A4" activePane="bottomLeft" state="frozen"/>
      <selection pane="bottomLeft" activeCell="H6" sqref="H6"/>
    </sheetView>
  </sheetViews>
  <sheetFormatPr defaultColWidth="9.21875" defaultRowHeight="14.4"/>
  <cols>
    <col min="1" max="1" width="2.6640625" style="1" customWidth="1"/>
    <col min="2" max="2" width="20.44140625" style="1" customWidth="1"/>
    <col min="3" max="3" width="11.6640625" style="1" customWidth="1"/>
    <col min="4" max="4" width="15.6640625" style="1" customWidth="1"/>
    <col min="5" max="6" width="12.6640625" style="1" customWidth="1"/>
    <col min="7" max="7" width="15.6640625" style="1" customWidth="1"/>
    <col min="8" max="8" width="17.6640625" style="1" customWidth="1"/>
    <col min="9" max="9" width="2.6640625" style="25" customWidth="1"/>
    <col min="10" max="16" width="9.21875" style="1"/>
    <col min="17" max="17" width="7.44140625" style="1" customWidth="1"/>
    <col min="18" max="18" width="3.21875" style="1" customWidth="1"/>
    <col min="19" max="20" width="9.21875" style="1"/>
    <col min="21" max="21" width="2.77734375" style="1" customWidth="1"/>
    <col min="22" max="22" width="11.77734375" style="1" customWidth="1"/>
    <col min="23" max="16384" width="9.21875" style="1"/>
  </cols>
  <sheetData>
    <row r="1" spans="1:259" s="147" customFormat="1" ht="19.95" customHeight="1">
      <c r="A1" s="145"/>
      <c r="B1" s="145"/>
      <c r="C1" s="142" t="s">
        <v>160</v>
      </c>
      <c r="D1" s="142" t="s">
        <v>159</v>
      </c>
      <c r="E1" s="164" t="s">
        <v>161</v>
      </c>
      <c r="F1" s="164"/>
      <c r="G1" s="142" t="s">
        <v>162</v>
      </c>
      <c r="H1" s="145"/>
      <c r="I1" s="145"/>
      <c r="J1" s="145"/>
      <c r="K1" s="145"/>
      <c r="L1" s="145"/>
      <c r="M1" s="145"/>
      <c r="N1" s="145"/>
      <c r="O1" s="145"/>
      <c r="P1" s="145"/>
      <c r="Q1" s="145"/>
      <c r="R1" s="145"/>
      <c r="S1" s="145"/>
      <c r="T1" s="145"/>
      <c r="U1" s="145"/>
      <c r="V1" s="145"/>
      <c r="W1" s="145"/>
      <c r="X1" s="145"/>
      <c r="Y1" s="145"/>
      <c r="Z1" s="145"/>
      <c r="AA1" s="145"/>
      <c r="AB1" s="145"/>
      <c r="AC1" s="145"/>
      <c r="AD1" s="145"/>
      <c r="AE1" s="145"/>
      <c r="AF1" s="145"/>
      <c r="AG1" s="145"/>
      <c r="AH1" s="145"/>
      <c r="AI1" s="145"/>
      <c r="AJ1" s="145"/>
      <c r="AK1" s="145"/>
      <c r="AL1" s="145"/>
      <c r="AM1" s="145"/>
      <c r="AN1" s="145"/>
      <c r="AO1" s="145"/>
      <c r="AP1" s="145"/>
      <c r="AQ1" s="145"/>
      <c r="AR1" s="145"/>
      <c r="AS1" s="145"/>
      <c r="AT1" s="145"/>
      <c r="AU1" s="145"/>
      <c r="AV1" s="145"/>
      <c r="AW1" s="145"/>
      <c r="AX1" s="145"/>
      <c r="AY1" s="145"/>
      <c r="AZ1" s="145"/>
      <c r="BA1" s="145"/>
      <c r="BB1" s="145"/>
      <c r="BC1" s="145"/>
      <c r="BD1" s="145"/>
      <c r="BE1" s="145"/>
      <c r="BF1" s="145"/>
      <c r="BG1" s="145"/>
      <c r="BH1" s="145"/>
      <c r="BI1" s="145"/>
      <c r="BJ1" s="145"/>
      <c r="BK1" s="145"/>
      <c r="BL1" s="145"/>
      <c r="BM1" s="145"/>
      <c r="BN1" s="145"/>
      <c r="BO1" s="145"/>
      <c r="BP1" s="145"/>
      <c r="BQ1" s="145"/>
      <c r="BR1" s="145"/>
      <c r="BS1" s="145"/>
      <c r="BT1" s="145"/>
      <c r="BU1" s="145"/>
      <c r="BV1" s="145"/>
      <c r="BW1" s="145"/>
      <c r="BX1" s="145"/>
      <c r="BY1" s="145"/>
      <c r="BZ1" s="145"/>
      <c r="CA1" s="145"/>
      <c r="CB1" s="145"/>
      <c r="CC1" s="145"/>
      <c r="CD1" s="145"/>
      <c r="CE1" s="145"/>
      <c r="CF1" s="145"/>
      <c r="CG1" s="145"/>
      <c r="CH1" s="145"/>
      <c r="CI1" s="145"/>
      <c r="CJ1" s="145"/>
      <c r="CK1" s="145"/>
      <c r="CL1" s="145"/>
      <c r="CM1" s="145"/>
      <c r="CN1" s="145"/>
      <c r="CO1" s="145"/>
      <c r="CP1" s="145"/>
      <c r="CQ1" s="145"/>
      <c r="CR1" s="145"/>
      <c r="CS1" s="145"/>
      <c r="CT1" s="145"/>
      <c r="CU1" s="145"/>
      <c r="CV1" s="145"/>
      <c r="CW1" s="145"/>
      <c r="CX1" s="145"/>
      <c r="CY1" s="145"/>
      <c r="CZ1" s="145"/>
      <c r="DA1" s="145"/>
      <c r="DB1" s="145"/>
      <c r="DC1" s="145"/>
      <c r="DD1" s="145"/>
      <c r="DE1" s="145"/>
      <c r="DF1" s="145"/>
      <c r="DG1" s="145"/>
      <c r="DH1" s="145"/>
      <c r="DI1" s="145"/>
      <c r="DJ1" s="145"/>
      <c r="DK1" s="145"/>
      <c r="DL1" s="145"/>
      <c r="DM1" s="145"/>
      <c r="DN1" s="145"/>
      <c r="DO1" s="145"/>
      <c r="DP1" s="145"/>
      <c r="DQ1" s="145"/>
      <c r="DR1" s="145"/>
      <c r="DS1" s="145"/>
      <c r="DT1" s="145"/>
      <c r="DU1" s="145"/>
      <c r="DV1" s="145"/>
      <c r="DW1" s="145"/>
      <c r="DX1" s="145"/>
      <c r="DY1" s="145"/>
      <c r="DZ1" s="145"/>
      <c r="EA1" s="145"/>
      <c r="EB1" s="145"/>
      <c r="EC1" s="145"/>
      <c r="ED1" s="145"/>
      <c r="EE1" s="145"/>
      <c r="EF1" s="145"/>
      <c r="EG1" s="145"/>
      <c r="EH1" s="145"/>
      <c r="EI1" s="145"/>
      <c r="EJ1" s="145"/>
      <c r="EK1" s="145"/>
      <c r="EL1" s="145"/>
      <c r="EM1" s="145"/>
      <c r="EN1" s="145"/>
      <c r="EO1" s="145"/>
      <c r="EP1" s="145"/>
      <c r="EQ1" s="145"/>
      <c r="ER1" s="145"/>
      <c r="ES1" s="145"/>
      <c r="ET1" s="145"/>
      <c r="EU1" s="145"/>
      <c r="EV1" s="145"/>
      <c r="EW1" s="145"/>
      <c r="EX1" s="145"/>
      <c r="EY1" s="145"/>
      <c r="EZ1" s="145"/>
      <c r="FA1" s="145"/>
      <c r="FB1" s="145"/>
      <c r="FC1" s="145"/>
      <c r="FD1" s="145"/>
      <c r="FE1" s="145"/>
      <c r="FF1" s="145"/>
      <c r="FG1" s="145"/>
      <c r="FH1" s="145"/>
      <c r="FI1" s="145"/>
      <c r="FJ1" s="145"/>
      <c r="FK1" s="145"/>
      <c r="FL1" s="145"/>
      <c r="FM1" s="145"/>
      <c r="FN1" s="145"/>
      <c r="FO1" s="145"/>
      <c r="FP1" s="145"/>
      <c r="FQ1" s="145"/>
      <c r="FR1" s="145"/>
      <c r="FS1" s="145"/>
      <c r="FT1" s="145"/>
      <c r="FU1" s="145"/>
      <c r="FV1" s="145"/>
      <c r="FW1" s="145"/>
      <c r="FX1" s="145"/>
      <c r="FY1" s="145"/>
      <c r="FZ1" s="145"/>
      <c r="GA1" s="145"/>
      <c r="GB1" s="145"/>
      <c r="GC1" s="145"/>
      <c r="GD1" s="145"/>
      <c r="GE1" s="145"/>
      <c r="GF1" s="145"/>
      <c r="GG1" s="145"/>
      <c r="GH1" s="145"/>
      <c r="GI1" s="145"/>
      <c r="GJ1" s="145"/>
      <c r="GK1" s="145"/>
      <c r="GL1" s="145"/>
      <c r="GM1" s="145"/>
      <c r="GN1" s="145"/>
      <c r="GO1" s="145"/>
      <c r="GP1" s="145"/>
      <c r="GQ1" s="145"/>
      <c r="GR1" s="145"/>
      <c r="GS1" s="145"/>
      <c r="GT1" s="145"/>
      <c r="GU1" s="145"/>
      <c r="GV1" s="145"/>
      <c r="GW1" s="145"/>
      <c r="GX1" s="145"/>
      <c r="GY1" s="145"/>
      <c r="GZ1" s="145"/>
      <c r="HA1" s="145"/>
      <c r="HB1" s="145"/>
      <c r="HC1" s="145"/>
      <c r="HD1" s="145"/>
      <c r="HE1" s="145"/>
      <c r="HF1" s="145"/>
      <c r="HG1" s="145"/>
      <c r="HH1" s="145"/>
      <c r="HI1" s="145"/>
      <c r="HJ1" s="145"/>
      <c r="HK1" s="145"/>
      <c r="HL1" s="145"/>
      <c r="HM1" s="145"/>
      <c r="HN1" s="145"/>
      <c r="HO1" s="145"/>
      <c r="HP1" s="145"/>
      <c r="HQ1" s="145"/>
      <c r="HR1" s="145"/>
      <c r="HS1" s="145"/>
      <c r="HT1" s="145"/>
      <c r="HU1" s="145"/>
      <c r="HV1" s="145"/>
      <c r="HW1" s="145"/>
      <c r="HX1" s="145"/>
      <c r="HY1" s="145"/>
      <c r="HZ1" s="145"/>
      <c r="IA1" s="145"/>
      <c r="IB1" s="145"/>
      <c r="IC1" s="145"/>
      <c r="ID1" s="145"/>
      <c r="IE1" s="145"/>
      <c r="IF1" s="145"/>
      <c r="IG1" s="145"/>
      <c r="IH1" s="145"/>
      <c r="II1" s="145"/>
      <c r="IJ1" s="145"/>
      <c r="IK1" s="145"/>
      <c r="IL1" s="145"/>
      <c r="IM1" s="145"/>
      <c r="IN1" s="145"/>
      <c r="IO1" s="145"/>
      <c r="IP1" s="145"/>
      <c r="IQ1" s="145"/>
      <c r="IR1" s="145"/>
      <c r="IS1" s="145"/>
      <c r="IT1" s="145"/>
      <c r="IU1" s="145"/>
      <c r="IV1" s="145"/>
      <c r="IW1" s="145"/>
      <c r="IX1" s="145"/>
      <c r="IY1" s="145"/>
    </row>
    <row r="2" spans="1:259" s="147" customFormat="1" ht="19.95" customHeight="1">
      <c r="A2" s="145"/>
      <c r="B2" s="145"/>
      <c r="C2" s="148" t="s">
        <v>127</v>
      </c>
      <c r="D2" s="149"/>
      <c r="E2" s="145"/>
      <c r="F2" s="145"/>
      <c r="G2" s="145"/>
      <c r="H2" s="145"/>
      <c r="I2" s="145"/>
      <c r="J2" s="145"/>
      <c r="K2" s="145"/>
      <c r="L2" s="145"/>
      <c r="M2" s="145"/>
      <c r="N2" s="145"/>
      <c r="O2" s="145"/>
      <c r="P2" s="145"/>
      <c r="Q2" s="145"/>
      <c r="R2" s="145"/>
      <c r="S2" s="145"/>
      <c r="T2" s="145"/>
      <c r="U2" s="145"/>
      <c r="V2" s="145"/>
      <c r="W2" s="145"/>
      <c r="X2" s="145"/>
      <c r="Y2" s="145"/>
      <c r="Z2" s="145"/>
      <c r="AA2" s="145"/>
      <c r="AB2" s="145"/>
      <c r="AC2" s="145"/>
      <c r="AD2" s="145"/>
      <c r="AE2" s="145"/>
      <c r="AF2" s="145"/>
      <c r="AG2" s="145"/>
      <c r="AH2" s="145"/>
      <c r="AI2" s="145"/>
      <c r="AJ2" s="145"/>
      <c r="AK2" s="145"/>
      <c r="AL2" s="145"/>
      <c r="AM2" s="145"/>
      <c r="AN2" s="145"/>
      <c r="AO2" s="145"/>
      <c r="AP2" s="145"/>
      <c r="AQ2" s="145"/>
      <c r="AR2" s="145"/>
      <c r="AS2" s="145"/>
      <c r="AT2" s="145"/>
      <c r="AU2" s="145"/>
      <c r="AV2" s="145"/>
      <c r="AW2" s="145"/>
      <c r="AX2" s="145"/>
      <c r="AY2" s="145"/>
      <c r="AZ2" s="145"/>
      <c r="BA2" s="145"/>
      <c r="BB2" s="145"/>
      <c r="BC2" s="145"/>
      <c r="BD2" s="145"/>
      <c r="BE2" s="145"/>
      <c r="BF2" s="145"/>
      <c r="BG2" s="145"/>
      <c r="BH2" s="145"/>
      <c r="BI2" s="145"/>
      <c r="BJ2" s="145"/>
      <c r="BK2" s="145"/>
      <c r="BL2" s="145"/>
      <c r="BM2" s="145"/>
      <c r="BN2" s="145"/>
      <c r="BO2" s="145"/>
      <c r="BP2" s="145"/>
      <c r="BQ2" s="145"/>
      <c r="BR2" s="145"/>
      <c r="BS2" s="145"/>
      <c r="BT2" s="145"/>
      <c r="BU2" s="145"/>
      <c r="BV2" s="145"/>
      <c r="BW2" s="145"/>
      <c r="BX2" s="145"/>
      <c r="BY2" s="145"/>
      <c r="BZ2" s="145"/>
      <c r="CA2" s="145"/>
      <c r="CB2" s="145"/>
      <c r="CC2" s="145"/>
      <c r="CD2" s="145"/>
      <c r="CE2" s="145"/>
      <c r="CF2" s="145"/>
      <c r="CG2" s="145"/>
      <c r="CH2" s="145"/>
      <c r="CI2" s="145"/>
      <c r="CJ2" s="145"/>
      <c r="CK2" s="145"/>
      <c r="CL2" s="145"/>
      <c r="CM2" s="145"/>
      <c r="CN2" s="145"/>
      <c r="CO2" s="145"/>
      <c r="CP2" s="145"/>
      <c r="CQ2" s="145"/>
      <c r="CR2" s="145"/>
      <c r="CS2" s="145"/>
      <c r="CT2" s="145"/>
      <c r="CU2" s="145"/>
      <c r="CV2" s="145"/>
      <c r="CW2" s="145"/>
      <c r="CX2" s="145"/>
      <c r="CY2" s="145"/>
      <c r="CZ2" s="145"/>
      <c r="DA2" s="145"/>
      <c r="DB2" s="145"/>
      <c r="DC2" s="145"/>
      <c r="DD2" s="145"/>
      <c r="DE2" s="145"/>
      <c r="DF2" s="145"/>
      <c r="DG2" s="145"/>
      <c r="DH2" s="145"/>
      <c r="DI2" s="145"/>
      <c r="DJ2" s="145"/>
      <c r="DK2" s="145"/>
      <c r="DL2" s="145"/>
      <c r="DM2" s="145"/>
      <c r="DN2" s="145"/>
      <c r="DO2" s="145"/>
      <c r="DP2" s="145"/>
      <c r="DQ2" s="145"/>
      <c r="DR2" s="145"/>
      <c r="DS2" s="145"/>
      <c r="DT2" s="145"/>
      <c r="DU2" s="145"/>
      <c r="DV2" s="145"/>
      <c r="DW2" s="145"/>
      <c r="DX2" s="145"/>
      <c r="DY2" s="145"/>
      <c r="DZ2" s="145"/>
      <c r="EA2" s="145"/>
      <c r="EB2" s="145"/>
      <c r="EC2" s="145"/>
      <c r="ED2" s="145"/>
      <c r="EE2" s="145"/>
      <c r="EF2" s="145"/>
      <c r="EG2" s="145"/>
      <c r="EH2" s="145"/>
      <c r="EI2" s="145"/>
      <c r="EJ2" s="145"/>
      <c r="EK2" s="145"/>
      <c r="EL2" s="145"/>
      <c r="EM2" s="145"/>
      <c r="EN2" s="145"/>
      <c r="EO2" s="145"/>
      <c r="EP2" s="145"/>
      <c r="EQ2" s="145"/>
      <c r="ER2" s="145"/>
      <c r="ES2" s="145"/>
      <c r="ET2" s="145"/>
      <c r="EU2" s="145"/>
      <c r="EV2" s="145"/>
      <c r="EW2" s="145"/>
      <c r="EX2" s="145"/>
      <c r="EY2" s="145"/>
      <c r="EZ2" s="145"/>
      <c r="FA2" s="145"/>
      <c r="FB2" s="145"/>
      <c r="FC2" s="145"/>
      <c r="FD2" s="145"/>
      <c r="FE2" s="145"/>
      <c r="FF2" s="145"/>
      <c r="FG2" s="145"/>
      <c r="FH2" s="145"/>
      <c r="FI2" s="145"/>
      <c r="FJ2" s="145"/>
      <c r="FK2" s="145"/>
      <c r="FL2" s="145"/>
      <c r="FM2" s="145"/>
      <c r="FN2" s="145"/>
      <c r="FO2" s="145"/>
      <c r="FP2" s="145"/>
      <c r="FQ2" s="145"/>
      <c r="FR2" s="145"/>
      <c r="FS2" s="145"/>
      <c r="FT2" s="145"/>
      <c r="FU2" s="145"/>
      <c r="FV2" s="145"/>
      <c r="FW2" s="145"/>
      <c r="FX2" s="145"/>
      <c r="FY2" s="145"/>
      <c r="FZ2" s="145"/>
      <c r="GA2" s="145"/>
      <c r="GB2" s="145"/>
      <c r="GC2" s="145"/>
      <c r="GD2" s="145"/>
      <c r="GE2" s="145"/>
      <c r="GF2" s="145"/>
      <c r="GG2" s="145"/>
      <c r="GH2" s="145"/>
      <c r="GI2" s="145"/>
      <c r="GJ2" s="145"/>
      <c r="GK2" s="145"/>
      <c r="GL2" s="145"/>
      <c r="GM2" s="145"/>
      <c r="GN2" s="145"/>
      <c r="GO2" s="145"/>
      <c r="GP2" s="145"/>
      <c r="GQ2" s="145"/>
      <c r="GR2" s="145"/>
      <c r="GS2" s="145"/>
      <c r="GT2" s="145"/>
      <c r="GU2" s="145"/>
      <c r="GV2" s="145"/>
      <c r="GW2" s="145"/>
      <c r="GX2" s="145"/>
      <c r="GY2" s="145"/>
      <c r="GZ2" s="145"/>
      <c r="HA2" s="145"/>
      <c r="HB2" s="145"/>
      <c r="HC2" s="145"/>
      <c r="HD2" s="145"/>
      <c r="HE2" s="145"/>
      <c r="HF2" s="145"/>
      <c r="HG2" s="145"/>
      <c r="HH2" s="145"/>
      <c r="HI2" s="145"/>
      <c r="HJ2" s="145"/>
      <c r="HK2" s="145"/>
      <c r="HL2" s="145"/>
      <c r="HM2" s="145"/>
      <c r="HN2" s="145"/>
      <c r="HO2" s="145"/>
      <c r="HP2" s="145"/>
      <c r="HQ2" s="145"/>
      <c r="HR2" s="145"/>
      <c r="HS2" s="145"/>
      <c r="HT2" s="145"/>
      <c r="HU2" s="145"/>
      <c r="HV2" s="145"/>
      <c r="HW2" s="145"/>
      <c r="HX2" s="145"/>
      <c r="HY2" s="145"/>
      <c r="HZ2" s="145"/>
      <c r="IA2" s="145"/>
      <c r="IB2" s="145"/>
      <c r="IC2" s="145"/>
      <c r="ID2" s="145"/>
      <c r="IE2" s="145"/>
      <c r="IF2" s="145"/>
      <c r="IG2" s="145"/>
      <c r="IH2" s="145"/>
      <c r="II2" s="145"/>
      <c r="IJ2" s="145"/>
      <c r="IK2" s="145"/>
      <c r="IL2" s="145"/>
      <c r="IM2" s="145"/>
      <c r="IN2" s="145"/>
      <c r="IO2" s="145"/>
      <c r="IP2" s="145"/>
      <c r="IQ2" s="145"/>
      <c r="IR2" s="145"/>
      <c r="IS2" s="145"/>
      <c r="IT2" s="145"/>
      <c r="IU2" s="145"/>
      <c r="IV2" s="145"/>
      <c r="IW2" s="145"/>
      <c r="IX2" s="145"/>
      <c r="IY2" s="145"/>
    </row>
    <row r="3" spans="1:259" s="61" customFormat="1" ht="15" customHeight="1">
      <c r="A3" s="58"/>
      <c r="B3" s="58" t="s">
        <v>69</v>
      </c>
      <c r="C3" s="58"/>
      <c r="D3" s="58"/>
      <c r="E3" s="58"/>
      <c r="F3" s="59" t="s">
        <v>68</v>
      </c>
      <c r="G3" s="58" t="s">
        <v>64</v>
      </c>
      <c r="H3" s="58" t="s">
        <v>65</v>
      </c>
      <c r="I3" s="58"/>
      <c r="J3" s="58" t="s">
        <v>66</v>
      </c>
      <c r="K3" s="60">
        <f>M4</f>
        <v>0</v>
      </c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59" t="s">
        <v>26</v>
      </c>
      <c r="F4" s="159"/>
      <c r="G4" s="160" t="s">
        <v>25</v>
      </c>
      <c r="H4" s="160"/>
      <c r="I4" s="45"/>
      <c r="J4" s="161" t="s">
        <v>43</v>
      </c>
      <c r="K4" s="161"/>
      <c r="L4" s="161"/>
      <c r="M4" s="26">
        <v>0</v>
      </c>
      <c r="P4" s="160"/>
      <c r="Q4" s="160"/>
    </row>
    <row r="5" spans="1:259" ht="10.050000000000001" customHeight="1">
      <c r="B5" s="11"/>
      <c r="C5" s="11"/>
      <c r="D5" s="10"/>
      <c r="E5" s="9"/>
      <c r="F5" s="9"/>
    </row>
    <row r="6" spans="1:259" ht="34.950000000000003" customHeight="1">
      <c r="A6" s="12"/>
      <c r="B6" s="78" t="s">
        <v>27</v>
      </c>
      <c r="C6" s="78"/>
      <c r="D6" s="78"/>
      <c r="E6" s="83" t="s">
        <v>28</v>
      </c>
      <c r="F6" s="83" t="s">
        <v>29</v>
      </c>
      <c r="G6" s="83" t="s">
        <v>70</v>
      </c>
      <c r="H6" s="40" t="s">
        <v>30</v>
      </c>
      <c r="I6" s="46"/>
      <c r="L6" s="3"/>
    </row>
    <row r="7" spans="1:259" ht="25.05" customHeight="1"/>
    <row r="8" spans="1:259" s="4" customFormat="1" ht="63" customHeight="1">
      <c r="B8" s="44" t="s">
        <v>75</v>
      </c>
      <c r="C8" s="162" t="s">
        <v>5</v>
      </c>
      <c r="D8" s="162"/>
      <c r="E8" s="162"/>
      <c r="F8" s="15" t="s">
        <v>76</v>
      </c>
      <c r="G8" s="16" t="s">
        <v>32</v>
      </c>
      <c r="H8" s="17" t="s">
        <v>33</v>
      </c>
      <c r="I8" s="47"/>
      <c r="S8" s="4" t="s">
        <v>0</v>
      </c>
      <c r="T8" s="4" t="s">
        <v>0</v>
      </c>
      <c r="U8" s="4" t="s">
        <v>0</v>
      </c>
      <c r="V8" s="4" t="s">
        <v>0</v>
      </c>
    </row>
    <row r="9" spans="1:259" ht="35.1" customHeight="1">
      <c r="B9" s="19">
        <v>1.5</v>
      </c>
      <c r="C9" s="166" t="s">
        <v>34</v>
      </c>
      <c r="D9" s="166"/>
      <c r="E9" s="166"/>
      <c r="F9" s="38">
        <v>79</v>
      </c>
      <c r="G9" s="21">
        <f t="shared" ref="G9:G40" si="0">B9*TAN(RADIANS(F9))</f>
        <v>7.7168310239554607</v>
      </c>
      <c r="H9" s="22">
        <f>(B9-$M$4)*TAN(RADIANS(F9))</f>
        <v>7.7168310239554607</v>
      </c>
      <c r="I9" s="22"/>
      <c r="S9" s="5" t="s">
        <v>0</v>
      </c>
      <c r="T9" s="5" t="s">
        <v>0</v>
      </c>
      <c r="U9" s="5" t="s">
        <v>0</v>
      </c>
      <c r="V9" s="5" t="s">
        <v>0</v>
      </c>
    </row>
    <row r="10" spans="1:259" ht="35.1" customHeight="1">
      <c r="B10" s="20">
        <v>2</v>
      </c>
      <c r="C10" s="165" t="s">
        <v>35</v>
      </c>
      <c r="D10" s="165"/>
      <c r="E10" s="165"/>
      <c r="F10" s="39">
        <v>79</v>
      </c>
      <c r="G10" s="23">
        <f t="shared" si="0"/>
        <v>10.289108031940614</v>
      </c>
      <c r="H10" s="24">
        <f t="shared" ref="H10:H40" si="1">(B10-$M$4)*TAN(RADIANS(F10))</f>
        <v>10.289108031940614</v>
      </c>
      <c r="I10" s="22"/>
      <c r="J10" s="6" t="s">
        <v>0</v>
      </c>
      <c r="S10" s="5" t="s">
        <v>0</v>
      </c>
      <c r="T10" s="5" t="s">
        <v>0</v>
      </c>
      <c r="U10" s="5" t="s">
        <v>0</v>
      </c>
      <c r="V10" s="5" t="s">
        <v>0</v>
      </c>
    </row>
    <row r="11" spans="1:259" ht="35.1" customHeight="1">
      <c r="B11" s="19">
        <v>2.5</v>
      </c>
      <c r="C11" s="166" t="s">
        <v>36</v>
      </c>
      <c r="D11" s="166"/>
      <c r="E11" s="166"/>
      <c r="F11" s="38">
        <v>78</v>
      </c>
      <c r="G11" s="21">
        <f t="shared" si="0"/>
        <v>11.761575273696128</v>
      </c>
      <c r="H11" s="22">
        <f t="shared" si="1"/>
        <v>11.761575273696128</v>
      </c>
      <c r="I11" s="22"/>
      <c r="S11" s="5" t="s">
        <v>0</v>
      </c>
      <c r="T11" s="5" t="s">
        <v>0</v>
      </c>
      <c r="U11" s="5" t="s">
        <v>0</v>
      </c>
      <c r="V11" s="5" t="s">
        <v>0</v>
      </c>
    </row>
    <row r="12" spans="1:259" ht="35.1" customHeight="1">
      <c r="B12" s="20">
        <v>3</v>
      </c>
      <c r="C12" s="165" t="s">
        <v>37</v>
      </c>
      <c r="D12" s="165"/>
      <c r="E12" s="165"/>
      <c r="F12" s="39">
        <v>76</v>
      </c>
      <c r="G12" s="23">
        <f t="shared" si="0"/>
        <v>12.032342800607537</v>
      </c>
      <c r="H12" s="24">
        <f t="shared" si="1"/>
        <v>12.032342800607537</v>
      </c>
      <c r="I12" s="22"/>
      <c r="J12" s="6" t="s">
        <v>0</v>
      </c>
      <c r="S12" s="5" t="s">
        <v>0</v>
      </c>
      <c r="T12" s="5" t="s">
        <v>0</v>
      </c>
      <c r="U12" s="5" t="s">
        <v>0</v>
      </c>
      <c r="V12" s="5" t="s">
        <v>0</v>
      </c>
    </row>
    <row r="13" spans="1:259" ht="35.1" customHeight="1">
      <c r="B13" s="19">
        <v>3.5</v>
      </c>
      <c r="C13" s="166" t="s">
        <v>38</v>
      </c>
      <c r="D13" s="166"/>
      <c r="E13" s="166"/>
      <c r="F13" s="38">
        <v>75</v>
      </c>
      <c r="G13" s="21">
        <f t="shared" si="0"/>
        <v>13.062177826491071</v>
      </c>
      <c r="H13" s="22">
        <f t="shared" si="1"/>
        <v>13.062177826491071</v>
      </c>
      <c r="I13" s="22"/>
      <c r="S13" s="5" t="s">
        <v>0</v>
      </c>
      <c r="T13" s="5" t="s">
        <v>0</v>
      </c>
      <c r="U13" s="5" t="s">
        <v>0</v>
      </c>
      <c r="V13" s="5" t="s">
        <v>0</v>
      </c>
    </row>
    <row r="14" spans="1:259" ht="35.1" customHeight="1">
      <c r="B14" s="20">
        <v>4</v>
      </c>
      <c r="C14" s="165" t="s">
        <v>39</v>
      </c>
      <c r="D14" s="165"/>
      <c r="E14" s="165"/>
      <c r="F14" s="39">
        <v>74</v>
      </c>
      <c r="G14" s="23">
        <f t="shared" si="0"/>
        <v>13.949657775363635</v>
      </c>
      <c r="H14" s="24">
        <f t="shared" si="1"/>
        <v>13.949657775363635</v>
      </c>
      <c r="I14" s="22"/>
      <c r="J14" s="6" t="s">
        <v>0</v>
      </c>
      <c r="S14" s="5" t="s">
        <v>0</v>
      </c>
      <c r="T14" s="5" t="s">
        <v>0</v>
      </c>
      <c r="U14" s="5" t="s">
        <v>0</v>
      </c>
      <c r="V14" s="5" t="s">
        <v>0</v>
      </c>
    </row>
    <row r="15" spans="1:259" ht="35.1" customHeight="1">
      <c r="B15" s="19">
        <v>5</v>
      </c>
      <c r="C15" s="166" t="s">
        <v>44</v>
      </c>
      <c r="D15" s="166"/>
      <c r="E15" s="166"/>
      <c r="F15" s="38">
        <v>72</v>
      </c>
      <c r="G15" s="21">
        <f t="shared" si="0"/>
        <v>15.388417685876263</v>
      </c>
      <c r="H15" s="22">
        <f t="shared" si="1"/>
        <v>15.388417685876263</v>
      </c>
      <c r="I15" s="22"/>
      <c r="J15" s="6" t="s">
        <v>0</v>
      </c>
      <c r="S15" s="5" t="s">
        <v>0</v>
      </c>
      <c r="T15" s="5" t="s">
        <v>0</v>
      </c>
      <c r="U15" s="5" t="s">
        <v>0</v>
      </c>
      <c r="V15" s="5" t="s">
        <v>0</v>
      </c>
    </row>
    <row r="16" spans="1:259" ht="35.1" customHeight="1">
      <c r="B16" s="20">
        <v>6</v>
      </c>
      <c r="C16" s="165" t="s">
        <v>45</v>
      </c>
      <c r="D16" s="165"/>
      <c r="E16" s="165"/>
      <c r="F16" s="39">
        <v>71</v>
      </c>
      <c r="G16" s="23">
        <f t="shared" si="0"/>
        <v>17.425265266054932</v>
      </c>
      <c r="H16" s="24">
        <f t="shared" si="1"/>
        <v>17.425265266054932</v>
      </c>
      <c r="I16" s="22"/>
      <c r="J16" s="6" t="s">
        <v>0</v>
      </c>
      <c r="S16" s="5" t="s">
        <v>0</v>
      </c>
      <c r="T16" s="5" t="s">
        <v>0</v>
      </c>
      <c r="U16" s="5" t="s">
        <v>0</v>
      </c>
      <c r="V16" s="5" t="s">
        <v>0</v>
      </c>
    </row>
    <row r="17" spans="2:22" ht="35.1" customHeight="1">
      <c r="B17" s="19">
        <v>7</v>
      </c>
      <c r="C17" s="166" t="s">
        <v>46</v>
      </c>
      <c r="D17" s="166"/>
      <c r="E17" s="166"/>
      <c r="F17" s="38">
        <v>69</v>
      </c>
      <c r="G17" s="21">
        <f t="shared" si="0"/>
        <v>18.235623452856604</v>
      </c>
      <c r="H17" s="22">
        <f t="shared" si="1"/>
        <v>18.235623452856604</v>
      </c>
      <c r="I17" s="22"/>
      <c r="J17" s="6" t="s">
        <v>0</v>
      </c>
      <c r="M17" s="28" t="s">
        <v>66</v>
      </c>
      <c r="N17" s="30">
        <f>M4</f>
        <v>0</v>
      </c>
      <c r="O17" s="29" t="s">
        <v>71</v>
      </c>
      <c r="S17" s="6" t="s">
        <v>0</v>
      </c>
      <c r="T17" s="6" t="s">
        <v>0</v>
      </c>
      <c r="U17" s="6" t="s">
        <v>0</v>
      </c>
      <c r="V17" s="6" t="s">
        <v>0</v>
      </c>
    </row>
    <row r="18" spans="2:22" ht="35.1" customHeight="1">
      <c r="B18" s="20">
        <v>8</v>
      </c>
      <c r="C18" s="165" t="s">
        <v>47</v>
      </c>
      <c r="D18" s="165"/>
      <c r="E18" s="165"/>
      <c r="F18" s="39">
        <v>68</v>
      </c>
      <c r="G18" s="23">
        <f t="shared" si="0"/>
        <v>19.800694827330371</v>
      </c>
      <c r="H18" s="24">
        <f t="shared" si="1"/>
        <v>19.800694827330371</v>
      </c>
      <c r="I18" s="22"/>
      <c r="J18" s="6" t="s">
        <v>0</v>
      </c>
      <c r="M18" s="28"/>
      <c r="N18" s="27"/>
      <c r="O18" s="29"/>
    </row>
    <row r="19" spans="2:22" ht="35.1" customHeight="1">
      <c r="B19" s="19">
        <v>9</v>
      </c>
      <c r="C19" s="166" t="s">
        <v>48</v>
      </c>
      <c r="D19" s="166"/>
      <c r="E19" s="166"/>
      <c r="F19" s="38">
        <v>66</v>
      </c>
      <c r="G19" s="21">
        <f t="shared" si="0"/>
        <v>20.214330965137947</v>
      </c>
      <c r="H19" s="22">
        <f t="shared" si="1"/>
        <v>20.214330965137947</v>
      </c>
      <c r="I19" s="22"/>
      <c r="J19" s="6" t="s">
        <v>0</v>
      </c>
      <c r="L19" s="31"/>
    </row>
    <row r="20" spans="2:22" ht="35.1" customHeight="1">
      <c r="B20" s="20">
        <v>10</v>
      </c>
      <c r="C20" s="165" t="s">
        <v>49</v>
      </c>
      <c r="D20" s="165"/>
      <c r="E20" s="165"/>
      <c r="F20" s="39">
        <v>65</v>
      </c>
      <c r="G20" s="23">
        <f t="shared" si="0"/>
        <v>21.445069205095585</v>
      </c>
      <c r="H20" s="24">
        <f t="shared" si="1"/>
        <v>21.445069205095585</v>
      </c>
      <c r="I20" s="22"/>
      <c r="L20" s="32"/>
    </row>
    <row r="21" spans="2:22" ht="35.1" customHeight="1">
      <c r="B21" s="19">
        <v>11</v>
      </c>
      <c r="C21" s="166" t="s">
        <v>50</v>
      </c>
      <c r="D21" s="166"/>
      <c r="E21" s="166"/>
      <c r="F21" s="38">
        <v>64</v>
      </c>
      <c r="G21" s="21">
        <f t="shared" si="0"/>
        <v>22.553342257372258</v>
      </c>
      <c r="H21" s="22">
        <f t="shared" si="1"/>
        <v>22.553342257372258</v>
      </c>
      <c r="I21" s="22"/>
      <c r="J21" s="6" t="s">
        <v>0</v>
      </c>
    </row>
    <row r="22" spans="2:22" ht="35.1" customHeight="1">
      <c r="B22" s="20">
        <v>12</v>
      </c>
      <c r="C22" s="165" t="s">
        <v>51</v>
      </c>
      <c r="D22" s="165"/>
      <c r="E22" s="165"/>
      <c r="F22" s="39">
        <v>63</v>
      </c>
      <c r="G22" s="23">
        <f t="shared" si="0"/>
        <v>23.551326066061804</v>
      </c>
      <c r="H22" s="24">
        <f t="shared" si="1"/>
        <v>23.551326066061804</v>
      </c>
      <c r="I22" s="22"/>
      <c r="J22" s="6" t="s">
        <v>0</v>
      </c>
    </row>
    <row r="23" spans="2:22" ht="35.1" customHeight="1">
      <c r="B23" s="19">
        <v>13</v>
      </c>
      <c r="C23" s="166" t="s">
        <v>40</v>
      </c>
      <c r="D23" s="166"/>
      <c r="E23" s="166"/>
      <c r="F23" s="38">
        <v>61</v>
      </c>
      <c r="G23" s="21">
        <f t="shared" si="0"/>
        <v>23.452620818528505</v>
      </c>
      <c r="H23" s="22">
        <f t="shared" si="1"/>
        <v>23.452620818528505</v>
      </c>
      <c r="I23" s="22"/>
      <c r="J23" s="6" t="s">
        <v>0</v>
      </c>
    </row>
    <row r="24" spans="2:22" ht="35.1" customHeight="1">
      <c r="B24" s="20">
        <v>14</v>
      </c>
      <c r="C24" s="165" t="s">
        <v>52</v>
      </c>
      <c r="D24" s="165"/>
      <c r="E24" s="165"/>
      <c r="F24" s="39">
        <v>60</v>
      </c>
      <c r="G24" s="23">
        <f t="shared" si="0"/>
        <v>24.248711305964274</v>
      </c>
      <c r="H24" s="24">
        <f t="shared" si="1"/>
        <v>24.248711305964274</v>
      </c>
      <c r="I24" s="22"/>
      <c r="J24" s="6" t="s">
        <v>0</v>
      </c>
    </row>
    <row r="25" spans="2:22" ht="35.1" customHeight="1">
      <c r="B25" s="19">
        <v>15</v>
      </c>
      <c r="C25" s="166" t="s">
        <v>41</v>
      </c>
      <c r="D25" s="166"/>
      <c r="E25" s="166"/>
      <c r="F25" s="38">
        <v>59</v>
      </c>
      <c r="G25" s="21">
        <f t="shared" si="0"/>
        <v>24.964192235257773</v>
      </c>
      <c r="H25" s="22">
        <f t="shared" si="1"/>
        <v>24.964192235257773</v>
      </c>
      <c r="I25" s="22"/>
      <c r="J25" s="6" t="s">
        <v>0</v>
      </c>
    </row>
    <row r="26" spans="2:22" ht="35.1" customHeight="1">
      <c r="B26" s="20">
        <v>16</v>
      </c>
      <c r="C26" s="165" t="s">
        <v>53</v>
      </c>
      <c r="D26" s="165"/>
      <c r="E26" s="165"/>
      <c r="F26" s="39">
        <v>58</v>
      </c>
      <c r="G26" s="23">
        <f t="shared" si="0"/>
        <v>25.605352464656811</v>
      </c>
      <c r="H26" s="24">
        <f t="shared" si="1"/>
        <v>25.605352464656811</v>
      </c>
      <c r="I26" s="22"/>
      <c r="J26" s="6" t="s">
        <v>0</v>
      </c>
    </row>
    <row r="27" spans="2:22" ht="35.1" customHeight="1">
      <c r="B27" s="19">
        <v>17</v>
      </c>
      <c r="C27" s="166" t="s">
        <v>42</v>
      </c>
      <c r="D27" s="166"/>
      <c r="E27" s="166"/>
      <c r="F27" s="38">
        <v>57</v>
      </c>
      <c r="G27" s="21">
        <f t="shared" si="0"/>
        <v>26.17770438484791</v>
      </c>
      <c r="H27" s="22">
        <f t="shared" si="1"/>
        <v>26.17770438484791</v>
      </c>
      <c r="I27" s="22"/>
      <c r="J27" s="6" t="s">
        <v>0</v>
      </c>
    </row>
    <row r="28" spans="2:22" ht="35.1" customHeight="1">
      <c r="B28" s="20">
        <v>18</v>
      </c>
      <c r="C28" s="165" t="s">
        <v>2</v>
      </c>
      <c r="D28" s="165"/>
      <c r="E28" s="165"/>
      <c r="F28" s="39">
        <v>56</v>
      </c>
      <c r="G28" s="23">
        <f t="shared" si="0"/>
        <v>26.686097433229325</v>
      </c>
      <c r="H28" s="24">
        <f t="shared" si="1"/>
        <v>26.686097433229325</v>
      </c>
      <c r="I28" s="22"/>
      <c r="J28" s="6" t="s">
        <v>0</v>
      </c>
    </row>
    <row r="29" spans="2:22" ht="35.1" customHeight="1">
      <c r="B29" s="19">
        <v>19</v>
      </c>
      <c r="C29" s="166" t="s">
        <v>4</v>
      </c>
      <c r="D29" s="166"/>
      <c r="E29" s="166"/>
      <c r="F29" s="38">
        <v>55</v>
      </c>
      <c r="G29" s="21">
        <f t="shared" si="0"/>
        <v>27.134812128100172</v>
      </c>
      <c r="H29" s="22">
        <f t="shared" si="1"/>
        <v>27.134812128100172</v>
      </c>
      <c r="I29" s="22"/>
      <c r="J29" s="6" t="s">
        <v>0</v>
      </c>
    </row>
    <row r="30" spans="2:22" ht="35.1" customHeight="1">
      <c r="B30" s="20">
        <v>20</v>
      </c>
      <c r="C30" s="165" t="s">
        <v>3</v>
      </c>
      <c r="D30" s="165"/>
      <c r="E30" s="165"/>
      <c r="F30" s="39">
        <v>54</v>
      </c>
      <c r="G30" s="23">
        <f t="shared" si="0"/>
        <v>27.527638409423467</v>
      </c>
      <c r="H30" s="24">
        <f t="shared" si="1"/>
        <v>27.527638409423467</v>
      </c>
      <c r="I30" s="22"/>
      <c r="J30" s="6" t="s">
        <v>0</v>
      </c>
    </row>
    <row r="31" spans="2:22" ht="35.1" customHeight="1">
      <c r="B31" s="19">
        <v>21</v>
      </c>
      <c r="C31" s="166" t="s">
        <v>54</v>
      </c>
      <c r="D31" s="166"/>
      <c r="E31" s="166"/>
      <c r="F31" s="38">
        <v>53</v>
      </c>
      <c r="G31" s="21">
        <f t="shared" si="0"/>
        <v>27.867941254028608</v>
      </c>
      <c r="H31" s="22">
        <f t="shared" si="1"/>
        <v>27.867941254028608</v>
      </c>
      <c r="I31" s="22"/>
      <c r="J31" s="6"/>
    </row>
    <row r="32" spans="2:22" ht="35.1" customHeight="1">
      <c r="B32" s="20">
        <v>22</v>
      </c>
      <c r="C32" s="165" t="s">
        <v>55</v>
      </c>
      <c r="D32" s="165"/>
      <c r="E32" s="165"/>
      <c r="F32" s="39">
        <v>52</v>
      </c>
      <c r="G32" s="23">
        <f t="shared" si="0"/>
        <v>28.158715908247732</v>
      </c>
      <c r="H32" s="24">
        <f t="shared" si="1"/>
        <v>28.158715908247732</v>
      </c>
      <c r="I32" s="22"/>
      <c r="J32" s="6"/>
    </row>
    <row r="33" spans="2:24" ht="35.1" customHeight="1">
      <c r="B33" s="19">
        <v>23</v>
      </c>
      <c r="C33" s="166" t="s">
        <v>56</v>
      </c>
      <c r="D33" s="166"/>
      <c r="E33" s="166"/>
      <c r="F33" s="38">
        <v>51</v>
      </c>
      <c r="G33" s="21">
        <f t="shared" si="0"/>
        <v>28.402634600306186</v>
      </c>
      <c r="H33" s="22">
        <f t="shared" si="1"/>
        <v>28.402634600306186</v>
      </c>
      <c r="I33" s="22"/>
      <c r="J33" s="6"/>
    </row>
    <row r="34" spans="2:24" ht="35.1" customHeight="1">
      <c r="B34" s="20">
        <v>24</v>
      </c>
      <c r="C34" s="165" t="s">
        <v>57</v>
      </c>
      <c r="D34" s="165"/>
      <c r="E34" s="165"/>
      <c r="F34" s="39">
        <v>50</v>
      </c>
      <c r="G34" s="23">
        <f t="shared" si="0"/>
        <v>28.60208622226104</v>
      </c>
      <c r="H34" s="24">
        <f t="shared" si="1"/>
        <v>28.60208622226104</v>
      </c>
      <c r="I34" s="22"/>
      <c r="J34" s="6"/>
    </row>
    <row r="35" spans="2:24" ht="35.1" customHeight="1">
      <c r="B35" s="19">
        <v>25</v>
      </c>
      <c r="C35" s="166" t="s">
        <v>58</v>
      </c>
      <c r="D35" s="166"/>
      <c r="E35" s="166"/>
      <c r="F35" s="38">
        <v>49</v>
      </c>
      <c r="G35" s="21">
        <f t="shared" si="0"/>
        <v>28.759210180525237</v>
      </c>
      <c r="H35" s="22">
        <f t="shared" si="1"/>
        <v>28.759210180525237</v>
      </c>
      <c r="I35" s="22"/>
      <c r="J35" s="6"/>
    </row>
    <row r="36" spans="2:24" ht="35.1" customHeight="1">
      <c r="B36" s="20">
        <v>26</v>
      </c>
      <c r="C36" s="165" t="s">
        <v>59</v>
      </c>
      <c r="D36" s="165"/>
      <c r="E36" s="165"/>
      <c r="F36" s="39">
        <v>48</v>
      </c>
      <c r="G36" s="23">
        <f t="shared" si="0"/>
        <v>28.875925385559018</v>
      </c>
      <c r="H36" s="24">
        <f t="shared" si="1"/>
        <v>28.875925385559018</v>
      </c>
      <c r="I36" s="22"/>
      <c r="J36" s="6"/>
    </row>
    <row r="37" spans="2:24" ht="35.1" customHeight="1">
      <c r="B37" s="19">
        <v>27</v>
      </c>
      <c r="C37" s="166" t="s">
        <v>60</v>
      </c>
      <c r="D37" s="166"/>
      <c r="E37" s="166"/>
      <c r="F37" s="38">
        <v>47</v>
      </c>
      <c r="G37" s="21">
        <f t="shared" si="0"/>
        <v>28.953955170666429</v>
      </c>
      <c r="H37" s="22">
        <f t="shared" si="1"/>
        <v>28.953955170666429</v>
      </c>
      <c r="I37" s="22"/>
      <c r="J37" s="6"/>
    </row>
    <row r="38" spans="2:24" ht="35.1" customHeight="1">
      <c r="B38" s="20">
        <v>28</v>
      </c>
      <c r="C38" s="165" t="s">
        <v>61</v>
      </c>
      <c r="D38" s="165"/>
      <c r="E38" s="165"/>
      <c r="F38" s="39">
        <v>46</v>
      </c>
      <c r="G38" s="23">
        <f t="shared" si="0"/>
        <v>28.994848786135947</v>
      </c>
      <c r="H38" s="24">
        <f t="shared" si="1"/>
        <v>28.994848786135947</v>
      </c>
      <c r="I38" s="22"/>
      <c r="J38" s="6"/>
    </row>
    <row r="39" spans="2:24" ht="35.1" customHeight="1">
      <c r="B39" s="19">
        <v>29</v>
      </c>
      <c r="C39" s="166" t="s">
        <v>62</v>
      </c>
      <c r="D39" s="166"/>
      <c r="E39" s="166"/>
      <c r="F39" s="38">
        <v>45</v>
      </c>
      <c r="G39" s="21">
        <f t="shared" si="0"/>
        <v>28.999999999999996</v>
      </c>
      <c r="H39" s="22">
        <f t="shared" si="1"/>
        <v>28.999999999999996</v>
      </c>
      <c r="I39" s="22"/>
      <c r="J39" s="6"/>
    </row>
    <row r="40" spans="2:24" ht="35.1" customHeight="1">
      <c r="B40" s="20">
        <v>30</v>
      </c>
      <c r="C40" s="165" t="s">
        <v>63</v>
      </c>
      <c r="D40" s="165"/>
      <c r="E40" s="165"/>
      <c r="F40" s="39">
        <v>45</v>
      </c>
      <c r="G40" s="23">
        <f t="shared" si="0"/>
        <v>29.999999999999996</v>
      </c>
      <c r="H40" s="24">
        <f t="shared" si="1"/>
        <v>29.999999999999996</v>
      </c>
      <c r="I40" s="22"/>
      <c r="J40" s="6"/>
    </row>
    <row r="41" spans="2:24">
      <c r="E41" s="7"/>
      <c r="F41" s="7"/>
      <c r="G41" s="5" t="s">
        <v>0</v>
      </c>
      <c r="H41" s="5"/>
      <c r="I41" s="48"/>
      <c r="J41" s="6" t="s">
        <v>0</v>
      </c>
    </row>
    <row r="42" spans="2:24" ht="24">
      <c r="B42" s="36" t="s">
        <v>72</v>
      </c>
      <c r="C42" s="36"/>
    </row>
    <row r="43" spans="2:24" ht="16.2">
      <c r="B43" s="36" t="s">
        <v>0</v>
      </c>
      <c r="C43" s="36"/>
    </row>
    <row r="44" spans="2:24" ht="16.2">
      <c r="B44" s="35" t="s">
        <v>73</v>
      </c>
      <c r="C44" s="35"/>
      <c r="D44" s="2"/>
      <c r="E44" s="2"/>
      <c r="F44" s="2"/>
      <c r="G44" s="2"/>
      <c r="H44" s="2"/>
      <c r="I44" s="49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</row>
    <row r="45" spans="2:24" ht="16.2">
      <c r="B45" s="35" t="s">
        <v>1</v>
      </c>
      <c r="C45" s="35"/>
      <c r="D45" s="2"/>
      <c r="E45" s="2"/>
      <c r="F45" s="2"/>
      <c r="G45" s="2"/>
      <c r="H45" s="2"/>
      <c r="I45" s="49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</row>
    <row r="46" spans="2:24" ht="16.2">
      <c r="B46" s="37" t="s">
        <v>74</v>
      </c>
      <c r="C46" s="37"/>
      <c r="D46" s="2"/>
      <c r="E46" s="2"/>
      <c r="F46" s="2"/>
      <c r="G46" s="2"/>
      <c r="H46" s="2"/>
      <c r="I46" s="49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8"/>
      <c r="W46" s="2"/>
      <c r="X46" s="2"/>
    </row>
  </sheetData>
  <sheetProtection algorithmName="SHA-512" hashValue="6fiLKAqJKkz355Cy0GekCA4aDfiLJq4kTfE/nSrfXc40vsj/KKcs9b4g/UHe4pzB4yLmQmI3/4QPlbunOfLrmQ==" saltValue="uA88WXtfBxPo1jLmDIJgyw==" spinCount="100000" sheet="1" objects="1" scenarios="1"/>
  <mergeCells count="38">
    <mergeCell ref="C10:E10"/>
    <mergeCell ref="C11:E11"/>
    <mergeCell ref="E4:F4"/>
    <mergeCell ref="G4:H4"/>
    <mergeCell ref="J4:L4"/>
    <mergeCell ref="C8:E8"/>
    <mergeCell ref="C9:E9"/>
    <mergeCell ref="C31:E31"/>
    <mergeCell ref="C32:E32"/>
    <mergeCell ref="C33:E33"/>
    <mergeCell ref="C34:E34"/>
    <mergeCell ref="C17:E17"/>
    <mergeCell ref="C18:E18"/>
    <mergeCell ref="C19:E19"/>
    <mergeCell ref="C20:E20"/>
    <mergeCell ref="C24:E24"/>
    <mergeCell ref="C25:E25"/>
    <mergeCell ref="C12:E12"/>
    <mergeCell ref="C13:E13"/>
    <mergeCell ref="C14:E14"/>
    <mergeCell ref="C15:E15"/>
    <mergeCell ref="C16:E16"/>
    <mergeCell ref="C40:E40"/>
    <mergeCell ref="E1:F1"/>
    <mergeCell ref="P4:Q4"/>
    <mergeCell ref="C35:E35"/>
    <mergeCell ref="C36:E36"/>
    <mergeCell ref="C37:E37"/>
    <mergeCell ref="C38:E38"/>
    <mergeCell ref="C39:E39"/>
    <mergeCell ref="C26:E26"/>
    <mergeCell ref="C27:E27"/>
    <mergeCell ref="C28:E28"/>
    <mergeCell ref="C29:E29"/>
    <mergeCell ref="C30:E30"/>
    <mergeCell ref="C21:E21"/>
    <mergeCell ref="C22:E22"/>
    <mergeCell ref="C23:E23"/>
  </mergeCells>
  <conditionalFormatting sqref="F9:F30">
    <cfRule type="expression" dxfId="61" priority="23">
      <formula>$F$5=4</formula>
    </cfRule>
    <cfRule type="expression" dxfId="60" priority="24">
      <formula>$F$5=1</formula>
    </cfRule>
    <cfRule type="expression" dxfId="59" priority="25">
      <formula>$F$5=2</formula>
    </cfRule>
    <cfRule type="expression" dxfId="58" priority="26">
      <formula>$F$5=3</formula>
    </cfRule>
  </conditionalFormatting>
  <conditionalFormatting sqref="F31:F32">
    <cfRule type="expression" dxfId="57" priority="19">
      <formula>$F$5=4</formula>
    </cfRule>
    <cfRule type="expression" dxfId="56" priority="20">
      <formula>$F$5=1</formula>
    </cfRule>
    <cfRule type="expression" dxfId="55" priority="21">
      <formula>$F$5=2</formula>
    </cfRule>
    <cfRule type="expression" dxfId="54" priority="22">
      <formula>$F$5=3</formula>
    </cfRule>
  </conditionalFormatting>
  <conditionalFormatting sqref="F33:F34">
    <cfRule type="expression" dxfId="53" priority="15">
      <formula>$F$5=4</formula>
    </cfRule>
    <cfRule type="expression" dxfId="52" priority="16">
      <formula>$F$5=1</formula>
    </cfRule>
    <cfRule type="expression" dxfId="51" priority="17">
      <formula>$F$5=2</formula>
    </cfRule>
    <cfRule type="expression" dxfId="50" priority="18">
      <formula>$F$5=3</formula>
    </cfRule>
  </conditionalFormatting>
  <conditionalFormatting sqref="F35:F36">
    <cfRule type="expression" dxfId="49" priority="11">
      <formula>$F$5=4</formula>
    </cfRule>
    <cfRule type="expression" dxfId="48" priority="12">
      <formula>$F$5=1</formula>
    </cfRule>
    <cfRule type="expression" dxfId="47" priority="13">
      <formula>$F$5=2</formula>
    </cfRule>
    <cfRule type="expression" dxfId="46" priority="14">
      <formula>$F$5=3</formula>
    </cfRule>
  </conditionalFormatting>
  <conditionalFormatting sqref="F37:F38">
    <cfRule type="expression" dxfId="45" priority="7">
      <formula>$F$5=4</formula>
    </cfRule>
    <cfRule type="expression" dxfId="44" priority="8">
      <formula>$F$5=1</formula>
    </cfRule>
    <cfRule type="expression" dxfId="43" priority="9">
      <formula>$F$5=2</formula>
    </cfRule>
    <cfRule type="expression" dxfId="42" priority="10">
      <formula>$F$5=3</formula>
    </cfRule>
  </conditionalFormatting>
  <conditionalFormatting sqref="F39:F40">
    <cfRule type="expression" dxfId="41" priority="3">
      <formula>$F$5=4</formula>
    </cfRule>
    <cfRule type="expression" dxfId="40" priority="4">
      <formula>$F$5=1</formula>
    </cfRule>
    <cfRule type="expression" dxfId="39" priority="5">
      <formula>$F$5=2</formula>
    </cfRule>
    <cfRule type="expression" dxfId="38" priority="6">
      <formula>$F$5=3</formula>
    </cfRule>
  </conditionalFormatting>
  <conditionalFormatting sqref="H9:I9 H11:I11 H13:I13 H15:I15 H17:I17 H19:I19 H21:I21 H23:I23 H25:I25 H27:I27 H29:I29 H31:I31 H33:I33 H35:I35 H37:I37 H39:I39">
    <cfRule type="cellIs" dxfId="37" priority="2" operator="lessThan">
      <formula>0</formula>
    </cfRule>
  </conditionalFormatting>
  <conditionalFormatting sqref="H10:I10 H12:I12 H14:I14 H16:I16 H18:I18 H20:I20 H22:I22 H24:I24 H26:I26 H28:I28 H30:I30 H32:I32 H34:I34 H36:I36 H38:I38 H40:I40">
    <cfRule type="cellIs" dxfId="36" priority="1" operator="lessThan">
      <formula>0</formula>
    </cfRule>
  </conditionalFormatting>
  <hyperlinks>
    <hyperlink ref="G4" location="'ухил-ІІІ'!A1" display="похилій площині" xr:uid="{7E8A704F-2715-4A5B-83FF-55C233B6278F}"/>
    <hyperlink ref="B46" r:id="rId1" xr:uid="{03733589-2E31-4270-AAD5-EE6788C8CE49}"/>
    <hyperlink ref="G4:H4" location="'ухил-ІV'!G4" display="похилій площині" xr:uid="{EA8F39B9-841F-48D4-A6B1-2EED1D876B6F}"/>
    <hyperlink ref="C1" location="start!D2" display="→ головна" xr:uid="{4C2E0FD0-4A31-4487-908C-C9E7E3A55495}"/>
    <hyperlink ref="E1:F1" location="'роздільна відстань'!F8" display="→ роздільна відстань" xr:uid="{9DF07DF1-6FB5-4F18-9771-7BC145C193D8}"/>
    <hyperlink ref="G1" location="перерахунок!D6" display="→ перерахунок" xr:uid="{609438B1-728B-48BE-96E9-509E59D0636F}"/>
    <hyperlink ref="E6" location="'LPL-I'!E6" display="LPL-І" xr:uid="{2E2BAB3B-EF01-4DFA-BAA2-D2114BAE6FA0}"/>
    <hyperlink ref="F6" location="'LPL-II'!F6" display="LPL-ІІ" xr:uid="{803E73D9-1E55-4B7D-A34B-C810EC22C150}"/>
    <hyperlink ref="G6" location="'LPL-III'!G6" display="LPL-III" xr:uid="{ADEDB003-94E9-4D61-8A23-EC93AC6A9046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Аркуш5">
    <tabColor theme="9" tint="-0.249977111117893"/>
    <pageSetUpPr fitToPage="1"/>
  </sheetPr>
  <dimension ref="A1:IY30"/>
  <sheetViews>
    <sheetView showGridLines="0" showRowColHeaders="0" zoomScale="90" zoomScaleNormal="90" workbookViewId="0">
      <pane ySplit="3" topLeftCell="A4" activePane="bottomLeft" state="frozen"/>
      <selection pane="bottomLeft" activeCell="E6" sqref="E6"/>
    </sheetView>
  </sheetViews>
  <sheetFormatPr defaultColWidth="9.21875" defaultRowHeight="14.4"/>
  <cols>
    <col min="1" max="1" width="2.6640625" style="12" customWidth="1"/>
    <col min="2" max="2" width="21" style="12" customWidth="1"/>
    <col min="3" max="3" width="15.6640625" style="12" customWidth="1"/>
    <col min="4" max="4" width="5.6640625" style="12" customWidth="1"/>
    <col min="5" max="5" width="11.77734375" style="12" customWidth="1"/>
    <col min="6" max="6" width="15.44140625" style="12" customWidth="1"/>
    <col min="7" max="7" width="13.77734375" style="12" customWidth="1"/>
    <col min="8" max="8" width="14" style="12" customWidth="1"/>
    <col min="9" max="10" width="0" style="12" hidden="1" customWidth="1"/>
    <col min="11" max="11" width="2.6640625" style="12" customWidth="1"/>
    <col min="12" max="16384" width="9.21875" style="12"/>
  </cols>
  <sheetData>
    <row r="1" spans="1:259" s="143" customFormat="1" ht="19.95" customHeight="1">
      <c r="A1" s="141"/>
      <c r="B1" s="141"/>
      <c r="C1" s="142" t="s">
        <v>160</v>
      </c>
      <c r="D1" s="171" t="s">
        <v>159</v>
      </c>
      <c r="E1" s="171"/>
      <c r="F1" s="164" t="s">
        <v>161</v>
      </c>
      <c r="G1" s="164"/>
      <c r="H1" s="142" t="s">
        <v>162</v>
      </c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</row>
    <row r="2" spans="1:259" s="143" customFormat="1" ht="19.95" customHeight="1">
      <c r="A2" s="141"/>
      <c r="B2" s="141"/>
      <c r="C2" s="144" t="s">
        <v>127</v>
      </c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  <c r="HO2" s="141"/>
      <c r="HP2" s="141"/>
      <c r="HQ2" s="141"/>
      <c r="HR2" s="141"/>
      <c r="HS2" s="141"/>
      <c r="HT2" s="141"/>
      <c r="HU2" s="141"/>
      <c r="HV2" s="141"/>
      <c r="HW2" s="141"/>
      <c r="HX2" s="141"/>
      <c r="HY2" s="141"/>
      <c r="HZ2" s="141"/>
      <c r="IA2" s="141"/>
      <c r="IB2" s="141"/>
      <c r="IC2" s="141"/>
      <c r="ID2" s="141"/>
      <c r="IE2" s="141"/>
      <c r="IF2" s="141"/>
      <c r="IG2" s="141"/>
      <c r="IH2" s="141"/>
      <c r="II2" s="141"/>
      <c r="IJ2" s="141"/>
      <c r="IK2" s="141"/>
      <c r="IL2" s="141"/>
      <c r="IM2" s="141"/>
      <c r="IN2" s="141"/>
      <c r="IO2" s="141"/>
      <c r="IP2" s="141"/>
      <c r="IQ2" s="141"/>
      <c r="IR2" s="141"/>
      <c r="IS2" s="141"/>
      <c r="IT2" s="141"/>
      <c r="IU2" s="141"/>
      <c r="IV2" s="141"/>
      <c r="IW2" s="141"/>
      <c r="IX2" s="141"/>
      <c r="IY2" s="141"/>
    </row>
    <row r="3" spans="1:259" s="61" customFormat="1" ht="15" customHeight="1">
      <c r="A3" s="58"/>
      <c r="B3" s="58" t="s">
        <v>69</v>
      </c>
      <c r="C3" s="58"/>
      <c r="D3" s="58" t="s">
        <v>67</v>
      </c>
      <c r="E3" s="58"/>
      <c r="F3" s="59" t="s">
        <v>68</v>
      </c>
      <c r="G3" s="58" t="s">
        <v>77</v>
      </c>
      <c r="H3" s="58" t="s">
        <v>78</v>
      </c>
      <c r="I3" s="58"/>
      <c r="J3" s="58" t="s">
        <v>66</v>
      </c>
      <c r="K3" s="60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67" t="s">
        <v>26</v>
      </c>
      <c r="F4" s="167"/>
      <c r="G4" s="159" t="s">
        <v>25</v>
      </c>
      <c r="H4" s="159"/>
      <c r="I4" s="45"/>
      <c r="J4" s="76"/>
      <c r="K4" s="77"/>
      <c r="L4" s="77"/>
      <c r="S4" s="167"/>
      <c r="T4" s="167"/>
    </row>
    <row r="5" spans="1:259" s="1" customFormat="1" ht="10.050000000000001" customHeight="1">
      <c r="B5" s="11"/>
      <c r="C5" s="11"/>
      <c r="D5" s="10"/>
      <c r="E5" s="9"/>
      <c r="F5" s="9"/>
      <c r="I5" s="25"/>
    </row>
    <row r="6" spans="1:259" s="1" customFormat="1" ht="34.950000000000003" customHeight="1">
      <c r="A6" s="12"/>
      <c r="B6" s="78" t="s">
        <v>79</v>
      </c>
      <c r="C6" s="78"/>
      <c r="D6" s="78"/>
      <c r="E6" s="55" t="s">
        <v>28</v>
      </c>
      <c r="F6" s="80" t="s">
        <v>29</v>
      </c>
      <c r="G6" s="80" t="s">
        <v>70</v>
      </c>
      <c r="H6" s="80" t="s">
        <v>30</v>
      </c>
      <c r="I6" s="46"/>
      <c r="L6" s="3"/>
    </row>
    <row r="7" spans="1:259" ht="14.25" customHeight="1">
      <c r="B7" s="63"/>
      <c r="C7" s="63"/>
      <c r="D7" s="64"/>
      <c r="E7" s="64"/>
      <c r="F7" s="64"/>
    </row>
    <row r="8" spans="1:259" ht="27" customHeight="1">
      <c r="B8" s="170" t="s">
        <v>80</v>
      </c>
      <c r="C8" s="170"/>
      <c r="D8" s="170"/>
      <c r="E8" s="170"/>
      <c r="F8" s="86">
        <v>10</v>
      </c>
      <c r="L8" s="65"/>
    </row>
    <row r="9" spans="1:259" ht="21" customHeight="1"/>
    <row r="10" spans="1:259" s="66" customFormat="1" ht="63" customHeight="1">
      <c r="B10" s="44" t="s">
        <v>75</v>
      </c>
      <c r="C10" s="162" t="s">
        <v>5</v>
      </c>
      <c r="D10" s="162"/>
      <c r="E10" s="15" t="s">
        <v>76</v>
      </c>
      <c r="F10" s="87" t="s">
        <v>81</v>
      </c>
      <c r="G10" s="88" t="s">
        <v>6</v>
      </c>
      <c r="H10" s="88" t="s">
        <v>9</v>
      </c>
      <c r="I10" s="67" t="s">
        <v>7</v>
      </c>
      <c r="J10" s="67" t="s">
        <v>8</v>
      </c>
      <c r="S10" s="66" t="s">
        <v>0</v>
      </c>
      <c r="T10" s="66" t="s">
        <v>0</v>
      </c>
      <c r="U10" s="66" t="s">
        <v>0</v>
      </c>
      <c r="V10" s="66" t="s">
        <v>0</v>
      </c>
    </row>
    <row r="11" spans="1:259" ht="35.1" customHeight="1">
      <c r="B11" s="19">
        <v>0.5</v>
      </c>
      <c r="C11" s="169" t="s">
        <v>16</v>
      </c>
      <c r="D11" s="169"/>
      <c r="E11" s="90">
        <v>70</v>
      </c>
      <c r="F11" s="18">
        <f t="shared" ref="F11:F22" si="0">B11*TAN(RADIANS(E11))</f>
        <v>1.3737387097273108</v>
      </c>
      <c r="G11" s="18">
        <f t="shared" ref="G11:G22" si="1">I11+J11</f>
        <v>1.4396926207859082</v>
      </c>
      <c r="H11" s="18">
        <f t="shared" ref="H11:H22" si="2">I11-J11</f>
        <v>1.2660444431189777</v>
      </c>
      <c r="I11" s="68">
        <f t="shared" ref="I11:I22" si="3">B11*TAN(RADIANS(E11))*COS(RADIANS($F$8))</f>
        <v>1.3528685319524429</v>
      </c>
      <c r="J11" s="68">
        <f t="shared" ref="J11:J22" si="4">B11*SIN(RADIANS($F$8))</f>
        <v>8.6824088833465166E-2</v>
      </c>
      <c r="S11" s="69" t="s">
        <v>0</v>
      </c>
      <c r="T11" s="69" t="s">
        <v>0</v>
      </c>
      <c r="U11" s="69" t="s">
        <v>0</v>
      </c>
      <c r="V11" s="69" t="s">
        <v>0</v>
      </c>
    </row>
    <row r="12" spans="1:259" ht="35.1" customHeight="1">
      <c r="B12" s="89">
        <v>1</v>
      </c>
      <c r="C12" s="168" t="s">
        <v>17</v>
      </c>
      <c r="D12" s="168"/>
      <c r="E12" s="91">
        <v>70</v>
      </c>
      <c r="F12" s="94">
        <f t="shared" si="0"/>
        <v>2.7474774194546216</v>
      </c>
      <c r="G12" s="95">
        <f t="shared" si="1"/>
        <v>2.8793852415718164</v>
      </c>
      <c r="H12" s="95">
        <f t="shared" si="2"/>
        <v>2.5320888862379554</v>
      </c>
      <c r="I12" s="70">
        <f t="shared" si="3"/>
        <v>2.7057370639048859</v>
      </c>
      <c r="J12" s="70">
        <f t="shared" si="4"/>
        <v>0.17364817766693033</v>
      </c>
      <c r="S12" s="69" t="s">
        <v>0</v>
      </c>
      <c r="T12" s="69" t="s">
        <v>0</v>
      </c>
      <c r="U12" s="69" t="s">
        <v>0</v>
      </c>
      <c r="V12" s="69" t="s">
        <v>0</v>
      </c>
    </row>
    <row r="13" spans="1:259" ht="35.1" customHeight="1">
      <c r="B13" s="19">
        <v>1.5</v>
      </c>
      <c r="C13" s="169" t="s">
        <v>10</v>
      </c>
      <c r="D13" s="169"/>
      <c r="E13" s="90">
        <v>70</v>
      </c>
      <c r="F13" s="18">
        <f t="shared" si="0"/>
        <v>4.1212161291819323</v>
      </c>
      <c r="G13" s="18">
        <f t="shared" si="1"/>
        <v>4.3190778623577231</v>
      </c>
      <c r="H13" s="18">
        <f t="shared" si="2"/>
        <v>3.7981333293569324</v>
      </c>
      <c r="I13" s="68">
        <f t="shared" si="3"/>
        <v>4.0586055958573279</v>
      </c>
      <c r="J13" s="68">
        <f t="shared" si="4"/>
        <v>0.26047226650039551</v>
      </c>
      <c r="S13" s="69" t="s">
        <v>0</v>
      </c>
      <c r="T13" s="69" t="s">
        <v>0</v>
      </c>
      <c r="U13" s="69" t="s">
        <v>0</v>
      </c>
      <c r="V13" s="69" t="s">
        <v>0</v>
      </c>
    </row>
    <row r="14" spans="1:259" ht="35.1" customHeight="1">
      <c r="B14" s="89">
        <v>2</v>
      </c>
      <c r="C14" s="168" t="s">
        <v>11</v>
      </c>
      <c r="D14" s="168"/>
      <c r="E14" s="91">
        <v>70</v>
      </c>
      <c r="F14" s="94">
        <f t="shared" si="0"/>
        <v>5.4949548389092433</v>
      </c>
      <c r="G14" s="95">
        <f t="shared" si="1"/>
        <v>5.7587704831436328</v>
      </c>
      <c r="H14" s="95">
        <f t="shared" si="2"/>
        <v>5.0641777724759107</v>
      </c>
      <c r="I14" s="70">
        <f t="shared" si="3"/>
        <v>5.4114741278097718</v>
      </c>
      <c r="J14" s="70">
        <f t="shared" si="4"/>
        <v>0.34729635533386066</v>
      </c>
      <c r="S14" s="69" t="s">
        <v>0</v>
      </c>
      <c r="T14" s="69" t="s">
        <v>0</v>
      </c>
      <c r="U14" s="69" t="s">
        <v>0</v>
      </c>
      <c r="V14" s="69" t="s">
        <v>0</v>
      </c>
    </row>
    <row r="15" spans="1:259" ht="35.1" customHeight="1">
      <c r="B15" s="19">
        <v>2.5</v>
      </c>
      <c r="C15" s="169" t="s">
        <v>12</v>
      </c>
      <c r="D15" s="169"/>
      <c r="E15" s="90">
        <v>69</v>
      </c>
      <c r="F15" s="18">
        <f t="shared" si="0"/>
        <v>6.5127226617345011</v>
      </c>
      <c r="G15" s="18">
        <f t="shared" si="1"/>
        <v>6.8479002146617667</v>
      </c>
      <c r="H15" s="18">
        <f t="shared" si="2"/>
        <v>5.9796593263271145</v>
      </c>
      <c r="I15" s="68">
        <f t="shared" si="3"/>
        <v>6.4137797704944406</v>
      </c>
      <c r="J15" s="68">
        <f t="shared" si="4"/>
        <v>0.43412044416732581</v>
      </c>
      <c r="S15" s="69" t="s">
        <v>0</v>
      </c>
      <c r="T15" s="69" t="s">
        <v>0</v>
      </c>
      <c r="U15" s="69" t="s">
        <v>0</v>
      </c>
      <c r="V15" s="69" t="s">
        <v>0</v>
      </c>
    </row>
    <row r="16" spans="1:259" ht="35.1" customHeight="1">
      <c r="B16" s="89">
        <v>3</v>
      </c>
      <c r="C16" s="168" t="s">
        <v>13</v>
      </c>
      <c r="D16" s="168"/>
      <c r="E16" s="91">
        <v>69</v>
      </c>
      <c r="F16" s="94">
        <f t="shared" si="0"/>
        <v>7.815267194081402</v>
      </c>
      <c r="G16" s="95">
        <f t="shared" si="1"/>
        <v>8.2174802575941204</v>
      </c>
      <c r="H16" s="95">
        <f t="shared" si="2"/>
        <v>7.1755911915925381</v>
      </c>
      <c r="I16" s="70">
        <f t="shared" si="3"/>
        <v>7.6965357245933292</v>
      </c>
      <c r="J16" s="70">
        <f t="shared" si="4"/>
        <v>0.52094453300079102</v>
      </c>
      <c r="S16" s="69" t="s">
        <v>0</v>
      </c>
      <c r="T16" s="69" t="s">
        <v>0</v>
      </c>
      <c r="U16" s="69" t="s">
        <v>0</v>
      </c>
      <c r="V16" s="69" t="s">
        <v>0</v>
      </c>
    </row>
    <row r="17" spans="2:24" ht="35.1" customHeight="1">
      <c r="B17" s="19">
        <v>3.5</v>
      </c>
      <c r="C17" s="169" t="s">
        <v>14</v>
      </c>
      <c r="D17" s="169"/>
      <c r="E17" s="90">
        <v>65</v>
      </c>
      <c r="F17" s="18">
        <f t="shared" si="0"/>
        <v>7.5057742217834553</v>
      </c>
      <c r="G17" s="18">
        <f t="shared" si="1"/>
        <v>7.9995132678057752</v>
      </c>
      <c r="H17" s="18">
        <f t="shared" si="2"/>
        <v>6.7839760241372629</v>
      </c>
      <c r="I17" s="68">
        <f t="shared" si="3"/>
        <v>7.391744645971519</v>
      </c>
      <c r="J17" s="68">
        <f t="shared" si="4"/>
        <v>0.60776862183425617</v>
      </c>
      <c r="S17" s="69" t="s">
        <v>0</v>
      </c>
      <c r="T17" s="69" t="s">
        <v>0</v>
      </c>
      <c r="U17" s="69" t="s">
        <v>0</v>
      </c>
      <c r="V17" s="69" t="s">
        <v>0</v>
      </c>
    </row>
    <row r="18" spans="2:24" ht="35.1" customHeight="1">
      <c r="B18" s="89">
        <v>4</v>
      </c>
      <c r="C18" s="168" t="s">
        <v>15</v>
      </c>
      <c r="D18" s="168"/>
      <c r="E18" s="91">
        <v>62</v>
      </c>
      <c r="F18" s="94">
        <f t="shared" si="0"/>
        <v>7.5229058613853272</v>
      </c>
      <c r="G18" s="95">
        <f t="shared" si="1"/>
        <v>8.1032087281409755</v>
      </c>
      <c r="H18" s="95">
        <f t="shared" si="2"/>
        <v>6.7140233068055322</v>
      </c>
      <c r="I18" s="70">
        <f t="shared" si="3"/>
        <v>7.4086160174732534</v>
      </c>
      <c r="J18" s="70">
        <f t="shared" si="4"/>
        <v>0.69459271066772132</v>
      </c>
      <c r="S18" s="69" t="s">
        <v>0</v>
      </c>
      <c r="T18" s="69" t="s">
        <v>0</v>
      </c>
      <c r="U18" s="69" t="s">
        <v>0</v>
      </c>
      <c r="V18" s="69" t="s">
        <v>0</v>
      </c>
    </row>
    <row r="19" spans="2:24" ht="35.1" customHeight="1">
      <c r="B19" s="19">
        <v>5</v>
      </c>
      <c r="C19" s="169" t="s">
        <v>18</v>
      </c>
      <c r="D19" s="169"/>
      <c r="E19" s="90">
        <v>59</v>
      </c>
      <c r="F19" s="18">
        <f t="shared" si="0"/>
        <v>8.3213974117525922</v>
      </c>
      <c r="G19" s="18">
        <f t="shared" si="1"/>
        <v>9.0632175753243267</v>
      </c>
      <c r="H19" s="18">
        <f t="shared" si="2"/>
        <v>7.3267357986550232</v>
      </c>
      <c r="I19" s="68">
        <f t="shared" si="3"/>
        <v>8.1949766869896745</v>
      </c>
      <c r="J19" s="68">
        <f t="shared" si="4"/>
        <v>0.86824088833465163</v>
      </c>
      <c r="S19" s="69" t="s">
        <v>0</v>
      </c>
      <c r="T19" s="69" t="s">
        <v>0</v>
      </c>
      <c r="U19" s="69" t="s">
        <v>0</v>
      </c>
      <c r="V19" s="69" t="s">
        <v>0</v>
      </c>
    </row>
    <row r="20" spans="2:24" ht="35.1" customHeight="1">
      <c r="B20" s="89">
        <v>6</v>
      </c>
      <c r="C20" s="168" t="s">
        <v>19</v>
      </c>
      <c r="D20" s="168"/>
      <c r="E20" s="91">
        <v>56</v>
      </c>
      <c r="F20" s="94">
        <f t="shared" si="0"/>
        <v>8.8953658110764415</v>
      </c>
      <c r="G20" s="95">
        <f t="shared" si="1"/>
        <v>9.8021142826293897</v>
      </c>
      <c r="H20" s="95">
        <f t="shared" si="2"/>
        <v>7.7183361506262251</v>
      </c>
      <c r="I20" s="70">
        <f t="shared" si="3"/>
        <v>8.7602252166278074</v>
      </c>
      <c r="J20" s="70">
        <f t="shared" si="4"/>
        <v>1.041889066001582</v>
      </c>
      <c r="S20" s="69" t="s">
        <v>0</v>
      </c>
      <c r="T20" s="69" t="s">
        <v>0</v>
      </c>
      <c r="U20" s="69" t="s">
        <v>0</v>
      </c>
      <c r="V20" s="69" t="s">
        <v>0</v>
      </c>
    </row>
    <row r="21" spans="2:24" ht="35.1" customHeight="1">
      <c r="B21" s="19">
        <v>7</v>
      </c>
      <c r="C21" s="169" t="s">
        <v>20</v>
      </c>
      <c r="D21" s="169"/>
      <c r="E21" s="90">
        <v>53</v>
      </c>
      <c r="F21" s="18">
        <f t="shared" si="0"/>
        <v>9.2893137513428687</v>
      </c>
      <c r="G21" s="18">
        <f t="shared" si="1"/>
        <v>10.363725446153888</v>
      </c>
      <c r="H21" s="18">
        <f t="shared" si="2"/>
        <v>7.932650958816863</v>
      </c>
      <c r="I21" s="68">
        <f t="shared" si="3"/>
        <v>9.1481882024853753</v>
      </c>
      <c r="J21" s="68">
        <f t="shared" si="4"/>
        <v>1.2155372436685123</v>
      </c>
      <c r="S21" s="71" t="s">
        <v>0</v>
      </c>
      <c r="T21" s="71" t="s">
        <v>0</v>
      </c>
      <c r="U21" s="71" t="s">
        <v>0</v>
      </c>
      <c r="V21" s="71" t="s">
        <v>0</v>
      </c>
    </row>
    <row r="22" spans="2:24" ht="35.1" customHeight="1">
      <c r="B22" s="89">
        <v>8</v>
      </c>
      <c r="C22" s="168" t="s">
        <v>21</v>
      </c>
      <c r="D22" s="168"/>
      <c r="E22" s="91">
        <v>50</v>
      </c>
      <c r="F22" s="94">
        <f t="shared" si="0"/>
        <v>9.5340287407536799</v>
      </c>
      <c r="G22" s="95">
        <f t="shared" si="1"/>
        <v>10.778370842670885</v>
      </c>
      <c r="H22" s="95">
        <f t="shared" si="2"/>
        <v>8</v>
      </c>
      <c r="I22" s="70">
        <f t="shared" si="3"/>
        <v>9.3891854213354424</v>
      </c>
      <c r="J22" s="70">
        <f t="shared" si="4"/>
        <v>1.3891854213354426</v>
      </c>
    </row>
    <row r="24" spans="2:24" ht="27.75" customHeight="1">
      <c r="B24" s="36" t="s">
        <v>72</v>
      </c>
      <c r="C24" s="36"/>
    </row>
    <row r="25" spans="2:24" ht="18" customHeight="1">
      <c r="B25" s="73" t="s">
        <v>22</v>
      </c>
      <c r="C25" s="73"/>
    </row>
    <row r="26" spans="2:24" ht="18" customHeight="1">
      <c r="B26" s="73" t="s">
        <v>23</v>
      </c>
      <c r="C26" s="73"/>
    </row>
    <row r="27" spans="2:24">
      <c r="B27" s="34" t="s">
        <v>0</v>
      </c>
      <c r="C27" s="34"/>
    </row>
    <row r="28" spans="2:24" ht="16.2">
      <c r="B28" s="35" t="s">
        <v>73</v>
      </c>
      <c r="C28" s="35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</row>
    <row r="29" spans="2:24" ht="16.2">
      <c r="B29" s="35" t="s">
        <v>1</v>
      </c>
      <c r="C29" s="35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2:24" ht="16.2">
      <c r="B30" s="37" t="s">
        <v>74</v>
      </c>
      <c r="C30" s="37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5"/>
      <c r="W30" s="74"/>
      <c r="X30" s="74"/>
    </row>
  </sheetData>
  <sheetProtection algorithmName="SHA-512" hashValue="DRNmL0jQfnh+fPdyM0RpqATjXSc0c7Z95m4mhtlFc16fXuBa8UgdJvSzQ7hQ/gGJYgfHAo/tIT0y/rk5amc41g==" saltValue="Pkhu43ODW3PW8iA6dz5wOQ==" spinCount="100000" sheet="1" objects="1" scenarios="1"/>
  <mergeCells count="19">
    <mergeCell ref="F1:G1"/>
    <mergeCell ref="C10:D10"/>
    <mergeCell ref="C21:D21"/>
    <mergeCell ref="C22:D22"/>
    <mergeCell ref="D1:E1"/>
    <mergeCell ref="C20:D20"/>
    <mergeCell ref="S4:T4"/>
    <mergeCell ref="C16:D16"/>
    <mergeCell ref="C17:D17"/>
    <mergeCell ref="C18:D18"/>
    <mergeCell ref="C19:D19"/>
    <mergeCell ref="C11:D11"/>
    <mergeCell ref="C12:D12"/>
    <mergeCell ref="C13:D13"/>
    <mergeCell ref="C14:D14"/>
    <mergeCell ref="C15:D15"/>
    <mergeCell ref="E4:F4"/>
    <mergeCell ref="G4:H4"/>
    <mergeCell ref="B8:E8"/>
  </mergeCells>
  <conditionalFormatting sqref="E13:E22">
    <cfRule type="expression" dxfId="35" priority="5">
      <formula>#REF!=4</formula>
    </cfRule>
    <cfRule type="expression" dxfId="34" priority="6">
      <formula>#REF!=1</formula>
    </cfRule>
    <cfRule type="expression" dxfId="33" priority="7">
      <formula>#REF!=2</formula>
    </cfRule>
    <cfRule type="expression" dxfId="32" priority="8">
      <formula>#REF!=3</formula>
    </cfRule>
  </conditionalFormatting>
  <conditionalFormatting sqref="E11:E12">
    <cfRule type="expression" dxfId="31" priority="1">
      <formula>#REF!=4</formula>
    </cfRule>
    <cfRule type="expression" dxfId="30" priority="2">
      <formula>#REF!=1</formula>
    </cfRule>
    <cfRule type="expression" dxfId="29" priority="3">
      <formula>#REF!=2</formula>
    </cfRule>
    <cfRule type="expression" dxfId="28" priority="4">
      <formula>#REF!=3</formula>
    </cfRule>
  </conditionalFormatting>
  <hyperlinks>
    <hyperlink ref="F6" location="'ухил-ІІ'!F6" display="LPL-ІІ" xr:uid="{F7EE4BB7-1396-481D-9E86-6B47304F82CD}"/>
    <hyperlink ref="E4:F4" location="'LPL-I'!E4" display="горизонтальній площині" xr:uid="{68D6EFEE-D6B0-4B64-B36E-49DDFB8F56A3}"/>
    <hyperlink ref="B30" r:id="rId1" xr:uid="{38C9E209-E0FB-49AE-A28C-4920E7C760C1}"/>
    <hyperlink ref="G6" location="'ухил-ІІІ'!G6" display="LPL-III" xr:uid="{CF177935-7A1A-4337-881C-ADCDC7A5981F}"/>
    <hyperlink ref="H6" location="'ухил-ІV'!H6" display="LPL-IV" xr:uid="{E5370DC9-31E2-479B-9BAE-738A2F32C760}"/>
    <hyperlink ref="C1" location="start!D2" display="→ головна" xr:uid="{C7ADDD87-62E7-49B4-9DF3-711F63506948}"/>
    <hyperlink ref="F1:G1" location="'роздільна відстань'!F8" display="→ роздільна відстань" xr:uid="{8A13ADD5-EEC3-47AD-A75C-EB9A947A4582}"/>
    <hyperlink ref="H1" location="перерахунок!D6" display="→ перерахунок" xr:uid="{1CD57414-7D49-4338-98F8-35053358945B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Аркуш6">
    <tabColor theme="9" tint="-0.249977111117893"/>
    <pageSetUpPr fitToPage="1"/>
  </sheetPr>
  <dimension ref="A1:IY30"/>
  <sheetViews>
    <sheetView showGridLines="0" showRowColHeaders="0" zoomScale="90" zoomScaleNormal="90" workbookViewId="0">
      <pane ySplit="3" topLeftCell="A4" activePane="bottomLeft" state="frozen"/>
      <selection pane="bottomLeft" activeCell="G6" sqref="G6"/>
    </sheetView>
  </sheetViews>
  <sheetFormatPr defaultColWidth="9.21875" defaultRowHeight="14.4"/>
  <cols>
    <col min="1" max="1" width="2.6640625" style="12" customWidth="1"/>
    <col min="2" max="2" width="21" style="12" customWidth="1"/>
    <col min="3" max="3" width="15.6640625" style="12" customWidth="1"/>
    <col min="4" max="4" width="5.6640625" style="12" customWidth="1"/>
    <col min="5" max="5" width="11.77734375" style="12" customWidth="1"/>
    <col min="6" max="6" width="15.44140625" style="12" customWidth="1"/>
    <col min="7" max="7" width="13.77734375" style="12" customWidth="1"/>
    <col min="8" max="8" width="14" style="12" customWidth="1"/>
    <col min="9" max="10" width="0" style="12" hidden="1" customWidth="1"/>
    <col min="11" max="11" width="2.6640625" style="12" customWidth="1"/>
    <col min="12" max="16384" width="9.21875" style="12"/>
  </cols>
  <sheetData>
    <row r="1" spans="1:259" s="143" customFormat="1" ht="19.95" customHeight="1">
      <c r="A1" s="141"/>
      <c r="B1" s="141"/>
      <c r="C1" s="142" t="s">
        <v>160</v>
      </c>
      <c r="D1" s="171" t="s">
        <v>159</v>
      </c>
      <c r="E1" s="171"/>
      <c r="F1" s="164" t="s">
        <v>161</v>
      </c>
      <c r="G1" s="164"/>
      <c r="H1" s="142" t="s">
        <v>162</v>
      </c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</row>
    <row r="2" spans="1:259" s="143" customFormat="1" ht="19.95" customHeight="1">
      <c r="A2" s="141"/>
      <c r="B2" s="141"/>
      <c r="C2" s="144" t="s">
        <v>127</v>
      </c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  <c r="HO2" s="141"/>
      <c r="HP2" s="141"/>
      <c r="HQ2" s="141"/>
      <c r="HR2" s="141"/>
      <c r="HS2" s="141"/>
      <c r="HT2" s="141"/>
      <c r="HU2" s="141"/>
      <c r="HV2" s="141"/>
      <c r="HW2" s="141"/>
      <c r="HX2" s="141"/>
      <c r="HY2" s="141"/>
      <c r="HZ2" s="141"/>
      <c r="IA2" s="141"/>
      <c r="IB2" s="141"/>
      <c r="IC2" s="141"/>
      <c r="ID2" s="141"/>
      <c r="IE2" s="141"/>
      <c r="IF2" s="141"/>
      <c r="IG2" s="141"/>
      <c r="IH2" s="141"/>
      <c r="II2" s="141"/>
      <c r="IJ2" s="141"/>
      <c r="IK2" s="141"/>
      <c r="IL2" s="141"/>
      <c r="IM2" s="141"/>
      <c r="IN2" s="141"/>
      <c r="IO2" s="141"/>
      <c r="IP2" s="141"/>
      <c r="IQ2" s="141"/>
      <c r="IR2" s="141"/>
      <c r="IS2" s="141"/>
      <c r="IT2" s="141"/>
      <c r="IU2" s="141"/>
      <c r="IV2" s="141"/>
      <c r="IW2" s="141"/>
      <c r="IX2" s="141"/>
      <c r="IY2" s="141"/>
    </row>
    <row r="3" spans="1:259" s="61" customFormat="1" ht="15" customHeight="1">
      <c r="A3" s="58"/>
      <c r="B3" s="58" t="s">
        <v>69</v>
      </c>
      <c r="C3" s="58"/>
      <c r="D3" s="58" t="s">
        <v>67</v>
      </c>
      <c r="E3" s="58"/>
      <c r="F3" s="62" t="s">
        <v>68</v>
      </c>
      <c r="G3" s="58" t="s">
        <v>77</v>
      </c>
      <c r="H3" s="58" t="s">
        <v>78</v>
      </c>
      <c r="I3" s="58"/>
      <c r="J3" s="58" t="s">
        <v>66</v>
      </c>
      <c r="K3" s="60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67" t="s">
        <v>26</v>
      </c>
      <c r="F4" s="167"/>
      <c r="G4" s="159" t="s">
        <v>25</v>
      </c>
      <c r="H4" s="159"/>
      <c r="I4" s="45"/>
      <c r="J4" s="76"/>
      <c r="K4" s="77"/>
      <c r="L4" s="77"/>
      <c r="T4" s="167"/>
      <c r="U4" s="167"/>
    </row>
    <row r="5" spans="1:259" ht="10.050000000000001" customHeight="1">
      <c r="B5" s="84"/>
      <c r="C5" s="84"/>
      <c r="D5" s="13"/>
      <c r="E5" s="64"/>
      <c r="F5" s="64"/>
      <c r="I5" s="85"/>
    </row>
    <row r="6" spans="1:259" ht="34.950000000000003" customHeight="1">
      <c r="B6" s="78" t="s">
        <v>79</v>
      </c>
      <c r="C6" s="78"/>
      <c r="D6" s="78"/>
      <c r="E6" s="80" t="s">
        <v>28</v>
      </c>
      <c r="F6" s="54" t="s">
        <v>29</v>
      </c>
      <c r="G6" s="80" t="s">
        <v>70</v>
      </c>
      <c r="H6" s="80" t="s">
        <v>30</v>
      </c>
      <c r="I6" s="46"/>
      <c r="L6" s="65"/>
    </row>
    <row r="7" spans="1:259" ht="14.25" customHeight="1">
      <c r="B7" s="63"/>
      <c r="C7" s="63"/>
      <c r="D7" s="64"/>
      <c r="E7" s="64"/>
      <c r="F7" s="64"/>
    </row>
    <row r="8" spans="1:259" ht="27" customHeight="1">
      <c r="B8" s="170" t="s">
        <v>80</v>
      </c>
      <c r="C8" s="170"/>
      <c r="D8" s="170"/>
      <c r="E8" s="170"/>
      <c r="F8" s="86">
        <v>10</v>
      </c>
      <c r="L8" s="65"/>
    </row>
    <row r="9" spans="1:259" ht="21" customHeight="1"/>
    <row r="10" spans="1:259" s="66" customFormat="1" ht="63" customHeight="1">
      <c r="B10" s="44" t="s">
        <v>75</v>
      </c>
      <c r="C10" s="162" t="s">
        <v>5</v>
      </c>
      <c r="D10" s="162"/>
      <c r="E10" s="15" t="s">
        <v>76</v>
      </c>
      <c r="F10" s="87" t="s">
        <v>81</v>
      </c>
      <c r="G10" s="88" t="s">
        <v>6</v>
      </c>
      <c r="H10" s="88" t="s">
        <v>9</v>
      </c>
      <c r="I10" s="67" t="s">
        <v>7</v>
      </c>
      <c r="J10" s="67" t="s">
        <v>8</v>
      </c>
      <c r="S10" s="66" t="s">
        <v>0</v>
      </c>
      <c r="T10" s="66" t="s">
        <v>0</v>
      </c>
      <c r="U10" s="66" t="s">
        <v>0</v>
      </c>
      <c r="V10" s="66" t="s">
        <v>0</v>
      </c>
    </row>
    <row r="11" spans="1:259" ht="35.1" customHeight="1">
      <c r="B11" s="19">
        <v>0.5</v>
      </c>
      <c r="C11" s="169" t="s">
        <v>16</v>
      </c>
      <c r="D11" s="169"/>
      <c r="E11" s="92">
        <v>73</v>
      </c>
      <c r="F11" s="18">
        <f t="shared" ref="F11:F22" si="0">B11*TAN(RADIANS(E11))</f>
        <v>1.6354263092420702</v>
      </c>
      <c r="G11" s="18">
        <f t="shared" ref="G11:G22" si="1">I11+J11</f>
        <v>1.6974045976551968</v>
      </c>
      <c r="H11" s="18">
        <f t="shared" ref="H11:H22" si="2">I11-J11</f>
        <v>1.5237564199882663</v>
      </c>
      <c r="I11" s="68">
        <f t="shared" ref="I11:I22" si="3">B11*TAN(RADIANS(E11))*COS(RADIANS($F$8))</f>
        <v>1.6105805088217315</v>
      </c>
      <c r="J11" s="68">
        <f t="shared" ref="J11:J22" si="4">B11*SIN(RADIANS($F$8))</f>
        <v>8.6824088833465166E-2</v>
      </c>
      <c r="S11" s="69" t="s">
        <v>0</v>
      </c>
      <c r="T11" s="69" t="s">
        <v>0</v>
      </c>
      <c r="U11" s="69" t="s">
        <v>0</v>
      </c>
      <c r="V11" s="69" t="s">
        <v>0</v>
      </c>
    </row>
    <row r="12" spans="1:259" ht="35.1" customHeight="1">
      <c r="B12" s="89">
        <v>1</v>
      </c>
      <c r="C12" s="168" t="s">
        <v>17</v>
      </c>
      <c r="D12" s="168"/>
      <c r="E12" s="93">
        <v>73</v>
      </c>
      <c r="F12" s="94">
        <f t="shared" si="0"/>
        <v>3.2708526184841404</v>
      </c>
      <c r="G12" s="95">
        <f t="shared" si="1"/>
        <v>3.3948091953103936</v>
      </c>
      <c r="H12" s="95">
        <f t="shared" si="2"/>
        <v>3.0475128399765326</v>
      </c>
      <c r="I12" s="70">
        <f t="shared" si="3"/>
        <v>3.2211610176434631</v>
      </c>
      <c r="J12" s="70">
        <f t="shared" si="4"/>
        <v>0.17364817766693033</v>
      </c>
      <c r="S12" s="69" t="s">
        <v>0</v>
      </c>
      <c r="T12" s="69" t="s">
        <v>0</v>
      </c>
      <c r="U12" s="69" t="s">
        <v>0</v>
      </c>
      <c r="V12" s="69" t="s">
        <v>0</v>
      </c>
    </row>
    <row r="13" spans="1:259" ht="35.1" customHeight="1">
      <c r="B13" s="19">
        <v>1.5</v>
      </c>
      <c r="C13" s="169" t="s">
        <v>10</v>
      </c>
      <c r="D13" s="169"/>
      <c r="E13" s="92">
        <v>73</v>
      </c>
      <c r="F13" s="18">
        <f t="shared" si="0"/>
        <v>4.9062789277262109</v>
      </c>
      <c r="G13" s="18">
        <f t="shared" si="1"/>
        <v>5.0922137929655902</v>
      </c>
      <c r="H13" s="18">
        <f t="shared" si="2"/>
        <v>4.5712692599647999</v>
      </c>
      <c r="I13" s="68">
        <f t="shared" si="3"/>
        <v>4.8317415264651951</v>
      </c>
      <c r="J13" s="68">
        <f t="shared" si="4"/>
        <v>0.26047226650039551</v>
      </c>
      <c r="S13" s="69" t="s">
        <v>0</v>
      </c>
      <c r="T13" s="69" t="s">
        <v>0</v>
      </c>
      <c r="U13" s="69" t="s">
        <v>0</v>
      </c>
      <c r="V13" s="69" t="s">
        <v>0</v>
      </c>
    </row>
    <row r="14" spans="1:259" ht="35.1" customHeight="1">
      <c r="B14" s="89">
        <v>2</v>
      </c>
      <c r="C14" s="168" t="s">
        <v>11</v>
      </c>
      <c r="D14" s="168"/>
      <c r="E14" s="93">
        <v>73</v>
      </c>
      <c r="F14" s="94">
        <f t="shared" si="0"/>
        <v>6.5417052369682809</v>
      </c>
      <c r="G14" s="95">
        <f t="shared" si="1"/>
        <v>6.7896183906207872</v>
      </c>
      <c r="H14" s="95">
        <f t="shared" si="2"/>
        <v>6.0950256799530651</v>
      </c>
      <c r="I14" s="70">
        <f t="shared" si="3"/>
        <v>6.4423220352869262</v>
      </c>
      <c r="J14" s="70">
        <f t="shared" si="4"/>
        <v>0.34729635533386066</v>
      </c>
      <c r="S14" s="69" t="s">
        <v>0</v>
      </c>
      <c r="T14" s="69" t="s">
        <v>0</v>
      </c>
      <c r="U14" s="69" t="s">
        <v>0</v>
      </c>
      <c r="V14" s="69" t="s">
        <v>0</v>
      </c>
    </row>
    <row r="15" spans="1:259" ht="35.1" customHeight="1">
      <c r="B15" s="19">
        <v>2.5</v>
      </c>
      <c r="C15" s="169" t="s">
        <v>12</v>
      </c>
      <c r="D15" s="169"/>
      <c r="E15" s="92">
        <v>72</v>
      </c>
      <c r="F15" s="18">
        <f t="shared" si="0"/>
        <v>7.6942088429381315</v>
      </c>
      <c r="G15" s="18">
        <f t="shared" si="1"/>
        <v>8.0114369659878886</v>
      </c>
      <c r="H15" s="18">
        <f t="shared" si="2"/>
        <v>7.1431960776532364</v>
      </c>
      <c r="I15" s="68">
        <f t="shared" si="3"/>
        <v>7.5773165218205625</v>
      </c>
      <c r="J15" s="68">
        <f t="shared" si="4"/>
        <v>0.43412044416732581</v>
      </c>
      <c r="S15" s="69" t="s">
        <v>0</v>
      </c>
      <c r="T15" s="69" t="s">
        <v>0</v>
      </c>
      <c r="U15" s="69" t="s">
        <v>0</v>
      </c>
      <c r="V15" s="69" t="s">
        <v>0</v>
      </c>
    </row>
    <row r="16" spans="1:259" ht="35.1" customHeight="1">
      <c r="B16" s="89">
        <v>3</v>
      </c>
      <c r="C16" s="168" t="s">
        <v>13</v>
      </c>
      <c r="D16" s="168"/>
      <c r="E16" s="93">
        <v>71</v>
      </c>
      <c r="F16" s="94">
        <f t="shared" si="0"/>
        <v>8.7126326330274662</v>
      </c>
      <c r="G16" s="95">
        <f t="shared" si="1"/>
        <v>9.1012126991534075</v>
      </c>
      <c r="H16" s="95">
        <f t="shared" si="2"/>
        <v>8.059323633151827</v>
      </c>
      <c r="I16" s="70">
        <f t="shared" si="3"/>
        <v>8.5802681661526172</v>
      </c>
      <c r="J16" s="70">
        <f t="shared" si="4"/>
        <v>0.52094453300079102</v>
      </c>
      <c r="S16" s="69" t="s">
        <v>0</v>
      </c>
      <c r="T16" s="69" t="s">
        <v>0</v>
      </c>
      <c r="U16" s="69" t="s">
        <v>0</v>
      </c>
      <c r="V16" s="69" t="s">
        <v>0</v>
      </c>
    </row>
    <row r="17" spans="2:24" ht="35.1" customHeight="1">
      <c r="B17" s="19">
        <v>3.5</v>
      </c>
      <c r="C17" s="169" t="s">
        <v>14</v>
      </c>
      <c r="D17" s="169"/>
      <c r="E17" s="92">
        <v>69</v>
      </c>
      <c r="F17" s="18">
        <f t="shared" si="0"/>
        <v>9.1178117264283021</v>
      </c>
      <c r="G17" s="18">
        <f t="shared" si="1"/>
        <v>9.5870603005264741</v>
      </c>
      <c r="H17" s="18">
        <f t="shared" si="2"/>
        <v>8.3715230568579599</v>
      </c>
      <c r="I17" s="68">
        <f t="shared" si="3"/>
        <v>8.979291678692217</v>
      </c>
      <c r="J17" s="68">
        <f t="shared" si="4"/>
        <v>0.60776862183425617</v>
      </c>
      <c r="S17" s="69" t="s">
        <v>0</v>
      </c>
      <c r="T17" s="69" t="s">
        <v>0</v>
      </c>
      <c r="U17" s="69" t="s">
        <v>0</v>
      </c>
      <c r="V17" s="69" t="s">
        <v>0</v>
      </c>
    </row>
    <row r="18" spans="2:24" ht="35.1" customHeight="1">
      <c r="B18" s="89">
        <v>4</v>
      </c>
      <c r="C18" s="168" t="s">
        <v>15</v>
      </c>
      <c r="D18" s="168"/>
      <c r="E18" s="93">
        <v>68</v>
      </c>
      <c r="F18" s="94">
        <f t="shared" si="0"/>
        <v>9.9003474136651857</v>
      </c>
      <c r="G18" s="95">
        <f t="shared" si="1"/>
        <v>10.444531601159559</v>
      </c>
      <c r="H18" s="95">
        <f t="shared" si="2"/>
        <v>9.0553461798241148</v>
      </c>
      <c r="I18" s="70">
        <f t="shared" si="3"/>
        <v>9.7499388904918369</v>
      </c>
      <c r="J18" s="70">
        <f t="shared" si="4"/>
        <v>0.69459271066772132</v>
      </c>
      <c r="S18" s="69" t="s">
        <v>0</v>
      </c>
      <c r="T18" s="69" t="s">
        <v>0</v>
      </c>
      <c r="U18" s="69" t="s">
        <v>0</v>
      </c>
      <c r="V18" s="69" t="s">
        <v>0</v>
      </c>
    </row>
    <row r="19" spans="2:24" ht="35.1" customHeight="1">
      <c r="B19" s="19">
        <v>5</v>
      </c>
      <c r="C19" s="169" t="s">
        <v>18</v>
      </c>
      <c r="D19" s="169"/>
      <c r="E19" s="92">
        <v>65</v>
      </c>
      <c r="F19" s="18">
        <f t="shared" si="0"/>
        <v>10.722534602547793</v>
      </c>
      <c r="G19" s="18">
        <f t="shared" si="1"/>
        <v>11.427876096865393</v>
      </c>
      <c r="H19" s="18">
        <f t="shared" si="2"/>
        <v>9.691394320196089</v>
      </c>
      <c r="I19" s="68">
        <f t="shared" si="3"/>
        <v>10.559635208530741</v>
      </c>
      <c r="J19" s="68">
        <f t="shared" si="4"/>
        <v>0.86824088833465163</v>
      </c>
      <c r="S19" s="69" t="s">
        <v>0</v>
      </c>
      <c r="T19" s="69" t="s">
        <v>0</v>
      </c>
      <c r="U19" s="69" t="s">
        <v>0</v>
      </c>
      <c r="V19" s="69" t="s">
        <v>0</v>
      </c>
    </row>
    <row r="20" spans="2:24" ht="35.1" customHeight="1">
      <c r="B20" s="89">
        <v>6</v>
      </c>
      <c r="C20" s="168" t="s">
        <v>19</v>
      </c>
      <c r="D20" s="168"/>
      <c r="E20" s="93">
        <v>62</v>
      </c>
      <c r="F20" s="94">
        <f t="shared" si="0"/>
        <v>11.284358792077992</v>
      </c>
      <c r="G20" s="95">
        <f t="shared" si="1"/>
        <v>12.154813092211462</v>
      </c>
      <c r="H20" s="95">
        <f t="shared" si="2"/>
        <v>10.071034960208298</v>
      </c>
      <c r="I20" s="70">
        <f t="shared" si="3"/>
        <v>11.11292402620988</v>
      </c>
      <c r="J20" s="70">
        <f t="shared" si="4"/>
        <v>1.041889066001582</v>
      </c>
      <c r="S20" s="69" t="s">
        <v>0</v>
      </c>
      <c r="T20" s="69" t="s">
        <v>0</v>
      </c>
      <c r="U20" s="69" t="s">
        <v>0</v>
      </c>
      <c r="V20" s="69" t="s">
        <v>0</v>
      </c>
    </row>
    <row r="21" spans="2:24" ht="35.1" customHeight="1">
      <c r="B21" s="19">
        <v>7</v>
      </c>
      <c r="C21" s="169" t="s">
        <v>20</v>
      </c>
      <c r="D21" s="169"/>
      <c r="E21" s="92">
        <v>60</v>
      </c>
      <c r="F21" s="18">
        <f t="shared" si="0"/>
        <v>12.124355652982137</v>
      </c>
      <c r="G21" s="18">
        <f t="shared" si="1"/>
        <v>13.155696691002714</v>
      </c>
      <c r="H21" s="18">
        <f t="shared" si="2"/>
        <v>10.724622203665689</v>
      </c>
      <c r="I21" s="68">
        <f t="shared" si="3"/>
        <v>11.940159447334201</v>
      </c>
      <c r="J21" s="68">
        <f t="shared" si="4"/>
        <v>1.2155372436685123</v>
      </c>
      <c r="S21" s="71" t="s">
        <v>0</v>
      </c>
      <c r="T21" s="71" t="s">
        <v>0</v>
      </c>
      <c r="U21" s="71" t="s">
        <v>0</v>
      </c>
      <c r="V21" s="71" t="s">
        <v>0</v>
      </c>
    </row>
    <row r="22" spans="2:24" ht="35.1" customHeight="1">
      <c r="B22" s="89">
        <v>8</v>
      </c>
      <c r="C22" s="168" t="s">
        <v>21</v>
      </c>
      <c r="D22" s="168"/>
      <c r="E22" s="93">
        <v>58</v>
      </c>
      <c r="F22" s="94">
        <f t="shared" si="0"/>
        <v>12.802676232328405</v>
      </c>
      <c r="G22" s="95">
        <f t="shared" si="1"/>
        <v>13.997360234237581</v>
      </c>
      <c r="H22" s="95">
        <f t="shared" si="2"/>
        <v>11.218989391566696</v>
      </c>
      <c r="I22" s="70">
        <f t="shared" si="3"/>
        <v>12.608174812902138</v>
      </c>
      <c r="J22" s="70">
        <f t="shared" si="4"/>
        <v>1.3891854213354426</v>
      </c>
    </row>
    <row r="23" spans="2:24">
      <c r="E23" s="72"/>
      <c r="F23" s="72"/>
      <c r="G23" s="69"/>
      <c r="H23" s="69"/>
      <c r="I23" s="69"/>
      <c r="J23" s="71" t="s">
        <v>0</v>
      </c>
    </row>
    <row r="24" spans="2:24" ht="27.75" customHeight="1">
      <c r="B24" s="36" t="s">
        <v>72</v>
      </c>
      <c r="C24" s="36"/>
    </row>
    <row r="25" spans="2:24" ht="18" customHeight="1">
      <c r="B25" s="73" t="s">
        <v>22</v>
      </c>
      <c r="C25" s="73"/>
    </row>
    <row r="26" spans="2:24" ht="18" customHeight="1">
      <c r="B26" s="73" t="s">
        <v>23</v>
      </c>
      <c r="C26" s="73"/>
    </row>
    <row r="27" spans="2:24">
      <c r="B27" s="34" t="s">
        <v>0</v>
      </c>
      <c r="C27" s="34"/>
    </row>
    <row r="28" spans="2:24" ht="16.2">
      <c r="B28" s="35" t="s">
        <v>73</v>
      </c>
      <c r="C28" s="35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</row>
    <row r="29" spans="2:24" ht="16.2">
      <c r="B29" s="35" t="s">
        <v>1</v>
      </c>
      <c r="C29" s="35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2:24" ht="16.2">
      <c r="B30" s="37" t="s">
        <v>74</v>
      </c>
      <c r="C30" s="37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5"/>
      <c r="W30" s="74"/>
      <c r="X30" s="74"/>
    </row>
  </sheetData>
  <sheetProtection algorithmName="SHA-512" hashValue="h+JiXw9zPQVlTlYROXNyJnZFusYNmQLT+xNiUaFsHEs2mxwxEAQuwJzzxu9eSbsZM4jiwVdldauW8FTF4pUA9Q==" saltValue="svJn7oFRPtfoi/y4naJFjA==" spinCount="100000" sheet="1" objects="1" scenarios="1"/>
  <mergeCells count="19">
    <mergeCell ref="C22:D22"/>
    <mergeCell ref="D1:E1"/>
    <mergeCell ref="C20:D20"/>
    <mergeCell ref="C21:D21"/>
    <mergeCell ref="F1:G1"/>
    <mergeCell ref="T4:U4"/>
    <mergeCell ref="C17:D17"/>
    <mergeCell ref="C18:D18"/>
    <mergeCell ref="C19:D19"/>
    <mergeCell ref="C12:D12"/>
    <mergeCell ref="C13:D13"/>
    <mergeCell ref="C14:D14"/>
    <mergeCell ref="C15:D15"/>
    <mergeCell ref="C16:D16"/>
    <mergeCell ref="E4:F4"/>
    <mergeCell ref="G4:H4"/>
    <mergeCell ref="B8:E8"/>
    <mergeCell ref="C10:D10"/>
    <mergeCell ref="C11:D11"/>
  </mergeCells>
  <conditionalFormatting sqref="E13:E22">
    <cfRule type="expression" dxfId="27" priority="5">
      <formula>#REF!=4</formula>
    </cfRule>
    <cfRule type="expression" dxfId="26" priority="6">
      <formula>#REF!=1</formula>
    </cfRule>
    <cfRule type="expression" dxfId="25" priority="7">
      <formula>#REF!=2</formula>
    </cfRule>
    <cfRule type="expression" dxfId="24" priority="8">
      <formula>#REF!=3</formula>
    </cfRule>
  </conditionalFormatting>
  <conditionalFormatting sqref="E11:E12">
    <cfRule type="expression" dxfId="23" priority="1">
      <formula>#REF!=4</formula>
    </cfRule>
    <cfRule type="expression" dxfId="22" priority="2">
      <formula>#REF!=1</formula>
    </cfRule>
    <cfRule type="expression" dxfId="21" priority="3">
      <formula>#REF!=2</formula>
    </cfRule>
    <cfRule type="expression" dxfId="20" priority="4">
      <formula>#REF!=3</formula>
    </cfRule>
  </conditionalFormatting>
  <hyperlinks>
    <hyperlink ref="E4:F4" location="'LPL-II'!E4" display="горизонтальній площині" xr:uid="{8F8E4A63-9018-4C85-AEF4-5500712BC62E}"/>
    <hyperlink ref="B30" r:id="rId1" xr:uid="{E91EA8B0-42E1-4980-BCA3-EB1F455C2711}"/>
    <hyperlink ref="C1" location="start!D2" display="→ головна" xr:uid="{6E59D180-996F-4D73-940C-B12A34604422}"/>
    <hyperlink ref="F1:G1" location="'роздільна відстань'!F8" display="→ роздільна відстань" xr:uid="{3845903E-7C58-45C1-97C8-0D1A49CE0037}"/>
    <hyperlink ref="H1" location="перерахунок!D6" display="→ перерахунок" xr:uid="{E37B3730-C60F-4077-ACDF-0F9BE15B6450}"/>
    <hyperlink ref="G6" location="'ухил-ІІІ'!G6" display="LPL-III" xr:uid="{99437195-D4E1-4611-9651-ED47D9325D5F}"/>
    <hyperlink ref="H6" location="'ухил-ІV'!H6" display="LPL-IV" xr:uid="{01D033F6-0714-4E77-82E9-CA1EE7BB1FD5}"/>
    <hyperlink ref="E6" location="'ухил-І'!E6" display="LPL-І" xr:uid="{C0EEC529-575E-4DDA-8592-37A1F0331805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Аркуш7">
    <tabColor theme="9" tint="-0.249977111117893"/>
    <pageSetUpPr fitToPage="1"/>
  </sheetPr>
  <dimension ref="A1:IY30"/>
  <sheetViews>
    <sheetView showGridLines="0" showRowColHeaders="0" zoomScale="90" zoomScaleNormal="90" workbookViewId="0">
      <pane ySplit="3" topLeftCell="A4" activePane="bottomLeft" state="frozen"/>
      <selection pane="bottomLeft" activeCell="G4" sqref="G4:H4"/>
    </sheetView>
  </sheetViews>
  <sheetFormatPr defaultColWidth="9.21875" defaultRowHeight="14.4"/>
  <cols>
    <col min="1" max="1" width="2.6640625" style="12" customWidth="1"/>
    <col min="2" max="2" width="21" style="12" customWidth="1"/>
    <col min="3" max="3" width="15.6640625" style="12" customWidth="1"/>
    <col min="4" max="4" width="5.6640625" style="12" customWidth="1"/>
    <col min="5" max="5" width="11.77734375" style="12" customWidth="1"/>
    <col min="6" max="6" width="15.44140625" style="12" customWidth="1"/>
    <col min="7" max="7" width="13.77734375" style="12" customWidth="1"/>
    <col min="8" max="8" width="14" style="12" customWidth="1"/>
    <col min="9" max="10" width="0" style="12" hidden="1" customWidth="1"/>
    <col min="11" max="11" width="2.6640625" style="12" customWidth="1"/>
    <col min="12" max="16384" width="9.21875" style="12"/>
  </cols>
  <sheetData>
    <row r="1" spans="1:259" s="143" customFormat="1" ht="19.95" customHeight="1">
      <c r="A1" s="141"/>
      <c r="B1" s="141"/>
      <c r="C1" s="142" t="s">
        <v>160</v>
      </c>
      <c r="D1" s="171" t="s">
        <v>159</v>
      </c>
      <c r="E1" s="171"/>
      <c r="F1" s="164" t="s">
        <v>161</v>
      </c>
      <c r="G1" s="164"/>
      <c r="H1" s="142" t="s">
        <v>162</v>
      </c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</row>
    <row r="2" spans="1:259" s="143" customFormat="1" ht="19.95" customHeight="1">
      <c r="A2" s="141"/>
      <c r="B2" s="141"/>
      <c r="C2" s="144" t="s">
        <v>127</v>
      </c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  <c r="HO2" s="141"/>
      <c r="HP2" s="141"/>
      <c r="HQ2" s="141"/>
      <c r="HR2" s="141"/>
      <c r="HS2" s="141"/>
      <c r="HT2" s="141"/>
      <c r="HU2" s="141"/>
      <c r="HV2" s="141"/>
      <c r="HW2" s="141"/>
      <c r="HX2" s="141"/>
      <c r="HY2" s="141"/>
      <c r="HZ2" s="141"/>
      <c r="IA2" s="141"/>
      <c r="IB2" s="141"/>
      <c r="IC2" s="141"/>
      <c r="ID2" s="141"/>
      <c r="IE2" s="141"/>
      <c r="IF2" s="141"/>
      <c r="IG2" s="141"/>
      <c r="IH2" s="141"/>
      <c r="II2" s="141"/>
      <c r="IJ2" s="141"/>
      <c r="IK2" s="141"/>
      <c r="IL2" s="141"/>
      <c r="IM2" s="141"/>
      <c r="IN2" s="141"/>
      <c r="IO2" s="141"/>
      <c r="IP2" s="141"/>
      <c r="IQ2" s="141"/>
      <c r="IR2" s="141"/>
      <c r="IS2" s="141"/>
      <c r="IT2" s="141"/>
      <c r="IU2" s="141"/>
      <c r="IV2" s="141"/>
      <c r="IW2" s="141"/>
      <c r="IX2" s="141"/>
      <c r="IY2" s="141"/>
    </row>
    <row r="3" spans="1:259" s="61" customFormat="1" ht="15" customHeight="1">
      <c r="A3" s="58"/>
      <c r="B3" s="58" t="s">
        <v>69</v>
      </c>
      <c r="C3" s="58"/>
      <c r="D3" s="58" t="s">
        <v>67</v>
      </c>
      <c r="E3" s="58"/>
      <c r="F3" s="62" t="s">
        <v>68</v>
      </c>
      <c r="G3" s="58" t="s">
        <v>77</v>
      </c>
      <c r="H3" s="58" t="s">
        <v>78</v>
      </c>
      <c r="I3" s="58"/>
      <c r="J3" s="58" t="s">
        <v>66</v>
      </c>
      <c r="K3" s="60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67" t="s">
        <v>26</v>
      </c>
      <c r="F4" s="167"/>
      <c r="G4" s="159" t="s">
        <v>25</v>
      </c>
      <c r="H4" s="159"/>
      <c r="I4" s="45"/>
      <c r="J4" s="76"/>
      <c r="K4" s="77"/>
      <c r="L4" s="77"/>
      <c r="S4" s="167"/>
      <c r="T4" s="167"/>
    </row>
    <row r="5" spans="1:259" ht="10.050000000000001" customHeight="1">
      <c r="B5" s="84"/>
      <c r="C5" s="84"/>
      <c r="D5" s="13"/>
      <c r="E5" s="64"/>
      <c r="F5" s="64"/>
      <c r="I5" s="85"/>
    </row>
    <row r="6" spans="1:259" ht="34.950000000000003" customHeight="1">
      <c r="B6" s="78" t="s">
        <v>79</v>
      </c>
      <c r="C6" s="78"/>
      <c r="D6" s="78"/>
      <c r="E6" s="80" t="s">
        <v>28</v>
      </c>
      <c r="F6" s="80" t="s">
        <v>29</v>
      </c>
      <c r="G6" s="43" t="s">
        <v>31</v>
      </c>
      <c r="H6" s="80" t="s">
        <v>30</v>
      </c>
      <c r="I6" s="46"/>
      <c r="L6" s="65"/>
    </row>
    <row r="7" spans="1:259" ht="14.25" customHeight="1">
      <c r="B7" s="63"/>
      <c r="C7" s="63"/>
      <c r="D7" s="64"/>
      <c r="E7" s="64"/>
      <c r="F7" s="64"/>
    </row>
    <row r="8" spans="1:259" ht="27" customHeight="1">
      <c r="B8" s="170" t="s">
        <v>80</v>
      </c>
      <c r="C8" s="170"/>
      <c r="D8" s="170"/>
      <c r="E8" s="170"/>
      <c r="F8" s="86">
        <v>20</v>
      </c>
      <c r="L8" s="65"/>
    </row>
    <row r="9" spans="1:259" ht="21" customHeight="1"/>
    <row r="10" spans="1:259" s="66" customFormat="1" ht="63" customHeight="1">
      <c r="B10" s="44" t="s">
        <v>75</v>
      </c>
      <c r="C10" s="162" t="s">
        <v>5</v>
      </c>
      <c r="D10" s="162"/>
      <c r="E10" s="15" t="s">
        <v>76</v>
      </c>
      <c r="F10" s="87" t="s">
        <v>81</v>
      </c>
      <c r="G10" s="88" t="s">
        <v>6</v>
      </c>
      <c r="H10" s="88" t="s">
        <v>9</v>
      </c>
      <c r="I10" s="67" t="s">
        <v>7</v>
      </c>
      <c r="J10" s="67" t="s">
        <v>8</v>
      </c>
      <c r="S10" s="66" t="s">
        <v>0</v>
      </c>
      <c r="T10" s="66" t="s">
        <v>0</v>
      </c>
      <c r="U10" s="66" t="s">
        <v>0</v>
      </c>
      <c r="V10" s="66" t="s">
        <v>0</v>
      </c>
    </row>
    <row r="11" spans="1:259" ht="35.1" customHeight="1">
      <c r="B11" s="19">
        <v>0.5</v>
      </c>
      <c r="C11" s="169" t="s">
        <v>16</v>
      </c>
      <c r="D11" s="169"/>
      <c r="E11" s="41">
        <v>76</v>
      </c>
      <c r="F11" s="18">
        <f t="shared" ref="F11:F22" si="0">B11*TAN(RADIANS(E11))</f>
        <v>2.0053904667679228</v>
      </c>
      <c r="G11" s="18">
        <f t="shared" ref="G11:G22" si="1">I11+J11</f>
        <v>2.0554606950790597</v>
      </c>
      <c r="H11" s="18">
        <f t="shared" ref="H11:H22" si="2">I11-J11</f>
        <v>1.7134405517533911</v>
      </c>
      <c r="I11" s="68">
        <f t="shared" ref="I11:I22" si="3">B11*TAN(RADIANS(E11))*COS(RADIANS($F$8))</f>
        <v>1.8844506234162255</v>
      </c>
      <c r="J11" s="68">
        <f t="shared" ref="J11:J22" si="4">B11*SIN(RADIANS($F$8))</f>
        <v>0.17101007166283436</v>
      </c>
      <c r="S11" s="69" t="s">
        <v>0</v>
      </c>
      <c r="T11" s="69" t="s">
        <v>0</v>
      </c>
      <c r="U11" s="69" t="s">
        <v>0</v>
      </c>
      <c r="V11" s="69" t="s">
        <v>0</v>
      </c>
    </row>
    <row r="12" spans="1:259" ht="35.1" customHeight="1">
      <c r="B12" s="89">
        <v>1</v>
      </c>
      <c r="C12" s="168" t="s">
        <v>17</v>
      </c>
      <c r="D12" s="168"/>
      <c r="E12" s="42">
        <v>76</v>
      </c>
      <c r="F12" s="94">
        <f t="shared" si="0"/>
        <v>4.0107809335358455</v>
      </c>
      <c r="G12" s="95">
        <f t="shared" si="1"/>
        <v>4.1109213901581194</v>
      </c>
      <c r="H12" s="95">
        <f t="shared" si="2"/>
        <v>3.4268811035067821</v>
      </c>
      <c r="I12" s="70">
        <f t="shared" si="3"/>
        <v>3.768901246832451</v>
      </c>
      <c r="J12" s="70">
        <f t="shared" si="4"/>
        <v>0.34202014332566871</v>
      </c>
      <c r="S12" s="69" t="s">
        <v>0</v>
      </c>
      <c r="T12" s="69" t="s">
        <v>0</v>
      </c>
      <c r="U12" s="69" t="s">
        <v>0</v>
      </c>
      <c r="V12" s="69" t="s">
        <v>0</v>
      </c>
    </row>
    <row r="13" spans="1:259" ht="35.1" customHeight="1">
      <c r="B13" s="19">
        <v>1.5</v>
      </c>
      <c r="C13" s="169" t="s">
        <v>10</v>
      </c>
      <c r="D13" s="169"/>
      <c r="E13" s="41">
        <v>76</v>
      </c>
      <c r="F13" s="18">
        <f t="shared" si="0"/>
        <v>6.0161714003037687</v>
      </c>
      <c r="G13" s="18">
        <f t="shared" si="1"/>
        <v>6.1663820852371805</v>
      </c>
      <c r="H13" s="18">
        <f t="shared" si="2"/>
        <v>5.1403216552601743</v>
      </c>
      <c r="I13" s="68">
        <f t="shared" si="3"/>
        <v>5.6533518702486774</v>
      </c>
      <c r="J13" s="68">
        <f t="shared" si="4"/>
        <v>0.5130302149885031</v>
      </c>
      <c r="S13" s="69" t="s">
        <v>0</v>
      </c>
      <c r="T13" s="69" t="s">
        <v>0</v>
      </c>
      <c r="U13" s="69" t="s">
        <v>0</v>
      </c>
      <c r="V13" s="69" t="s">
        <v>0</v>
      </c>
    </row>
    <row r="14" spans="1:259" ht="35.1" customHeight="1">
      <c r="B14" s="89">
        <v>2</v>
      </c>
      <c r="C14" s="168" t="s">
        <v>11</v>
      </c>
      <c r="D14" s="168"/>
      <c r="E14" s="42">
        <v>76</v>
      </c>
      <c r="F14" s="94">
        <f t="shared" si="0"/>
        <v>8.0215618670716911</v>
      </c>
      <c r="G14" s="95">
        <f t="shared" si="1"/>
        <v>8.2218427803162388</v>
      </c>
      <c r="H14" s="95">
        <f t="shared" si="2"/>
        <v>6.8537622070135642</v>
      </c>
      <c r="I14" s="70">
        <f t="shared" si="3"/>
        <v>7.537802493664902</v>
      </c>
      <c r="J14" s="70">
        <f t="shared" si="4"/>
        <v>0.68404028665133743</v>
      </c>
      <c r="S14" s="69" t="s">
        <v>0</v>
      </c>
      <c r="T14" s="69" t="s">
        <v>0</v>
      </c>
      <c r="U14" s="69" t="s">
        <v>0</v>
      </c>
      <c r="V14" s="69" t="s">
        <v>0</v>
      </c>
    </row>
    <row r="15" spans="1:259" ht="35.1" customHeight="1">
      <c r="B15" s="19">
        <v>2.5</v>
      </c>
      <c r="C15" s="169" t="s">
        <v>12</v>
      </c>
      <c r="D15" s="169"/>
      <c r="E15" s="41">
        <v>76</v>
      </c>
      <c r="F15" s="18">
        <f t="shared" si="0"/>
        <v>10.026952333839613</v>
      </c>
      <c r="G15" s="18">
        <f t="shared" si="1"/>
        <v>10.277303475395298</v>
      </c>
      <c r="H15" s="18">
        <f t="shared" si="2"/>
        <v>8.567202758766955</v>
      </c>
      <c r="I15" s="68">
        <f t="shared" si="3"/>
        <v>9.4222531170811266</v>
      </c>
      <c r="J15" s="68">
        <f t="shared" si="4"/>
        <v>0.85505035831417175</v>
      </c>
      <c r="S15" s="69" t="s">
        <v>0</v>
      </c>
      <c r="T15" s="69" t="s">
        <v>0</v>
      </c>
      <c r="U15" s="69" t="s">
        <v>0</v>
      </c>
      <c r="V15" s="69" t="s">
        <v>0</v>
      </c>
    </row>
    <row r="16" spans="1:259" ht="35.1" customHeight="1">
      <c r="B16" s="89">
        <v>3</v>
      </c>
      <c r="C16" s="168" t="s">
        <v>13</v>
      </c>
      <c r="D16" s="168"/>
      <c r="E16" s="42">
        <v>74</v>
      </c>
      <c r="F16" s="94">
        <f t="shared" si="0"/>
        <v>10.462243331522727</v>
      </c>
      <c r="G16" s="95">
        <f t="shared" si="1"/>
        <v>10.85735328547549</v>
      </c>
      <c r="H16" s="95">
        <f t="shared" si="2"/>
        <v>8.8052324255214778</v>
      </c>
      <c r="I16" s="70">
        <f t="shared" si="3"/>
        <v>9.831292855498484</v>
      </c>
      <c r="J16" s="70">
        <f t="shared" si="4"/>
        <v>1.0260604299770062</v>
      </c>
      <c r="S16" s="69" t="s">
        <v>0</v>
      </c>
      <c r="T16" s="69" t="s">
        <v>0</v>
      </c>
      <c r="U16" s="69" t="s">
        <v>0</v>
      </c>
      <c r="V16" s="69" t="s">
        <v>0</v>
      </c>
    </row>
    <row r="17" spans="2:24" ht="35.1" customHeight="1">
      <c r="B17" s="19">
        <v>3.5</v>
      </c>
      <c r="C17" s="169" t="s">
        <v>14</v>
      </c>
      <c r="D17" s="169"/>
      <c r="E17" s="41">
        <v>73</v>
      </c>
      <c r="F17" s="18">
        <f t="shared" si="0"/>
        <v>11.447984164694491</v>
      </c>
      <c r="G17" s="18">
        <f t="shared" si="1"/>
        <v>11.954656744077186</v>
      </c>
      <c r="H17" s="18">
        <f t="shared" si="2"/>
        <v>9.5605157407975039</v>
      </c>
      <c r="I17" s="68">
        <f t="shared" si="3"/>
        <v>10.757586242437345</v>
      </c>
      <c r="J17" s="68">
        <f t="shared" si="4"/>
        <v>1.1970705016398404</v>
      </c>
      <c r="S17" s="69" t="s">
        <v>0</v>
      </c>
      <c r="T17" s="69" t="s">
        <v>0</v>
      </c>
      <c r="U17" s="69" t="s">
        <v>0</v>
      </c>
      <c r="V17" s="69" t="s">
        <v>0</v>
      </c>
    </row>
    <row r="18" spans="2:24" ht="35.1" customHeight="1">
      <c r="B18" s="89">
        <v>4</v>
      </c>
      <c r="C18" s="168" t="s">
        <v>15</v>
      </c>
      <c r="D18" s="168"/>
      <c r="E18" s="42">
        <v>72</v>
      </c>
      <c r="F18" s="94">
        <f t="shared" si="0"/>
        <v>12.310734148701011</v>
      </c>
      <c r="G18" s="95">
        <f t="shared" si="1"/>
        <v>12.936386609294107</v>
      </c>
      <c r="H18" s="95">
        <f t="shared" si="2"/>
        <v>10.200225462688756</v>
      </c>
      <c r="I18" s="70">
        <f t="shared" si="3"/>
        <v>11.568306035991432</v>
      </c>
      <c r="J18" s="70">
        <f t="shared" si="4"/>
        <v>1.3680805733026749</v>
      </c>
      <c r="S18" s="69" t="s">
        <v>0</v>
      </c>
      <c r="T18" s="69" t="s">
        <v>0</v>
      </c>
      <c r="U18" s="69" t="s">
        <v>0</v>
      </c>
      <c r="V18" s="69" t="s">
        <v>0</v>
      </c>
    </row>
    <row r="19" spans="2:24" ht="35.1" customHeight="1">
      <c r="B19" s="19">
        <v>5</v>
      </c>
      <c r="C19" s="169" t="s">
        <v>18</v>
      </c>
      <c r="D19" s="169"/>
      <c r="E19" s="41">
        <v>70</v>
      </c>
      <c r="F19" s="18">
        <f t="shared" si="0"/>
        <v>13.737387097273109</v>
      </c>
      <c r="G19" s="18">
        <f t="shared" si="1"/>
        <v>14.619022000815434</v>
      </c>
      <c r="H19" s="18">
        <f t="shared" si="2"/>
        <v>11.198820567558748</v>
      </c>
      <c r="I19" s="68">
        <f t="shared" si="3"/>
        <v>12.908921284187091</v>
      </c>
      <c r="J19" s="68">
        <f t="shared" si="4"/>
        <v>1.7101007166283435</v>
      </c>
      <c r="S19" s="69" t="s">
        <v>0</v>
      </c>
      <c r="T19" s="69" t="s">
        <v>0</v>
      </c>
      <c r="U19" s="69" t="s">
        <v>0</v>
      </c>
      <c r="V19" s="69" t="s">
        <v>0</v>
      </c>
    </row>
    <row r="20" spans="2:24" ht="35.1" customHeight="1">
      <c r="B20" s="89">
        <v>6</v>
      </c>
      <c r="C20" s="168" t="s">
        <v>19</v>
      </c>
      <c r="D20" s="168"/>
      <c r="E20" s="42">
        <v>68</v>
      </c>
      <c r="F20" s="94">
        <f t="shared" si="0"/>
        <v>14.850521120497778</v>
      </c>
      <c r="G20" s="95">
        <f t="shared" si="1"/>
        <v>16.007045971711054</v>
      </c>
      <c r="H20" s="95">
        <f t="shared" si="2"/>
        <v>11.90280425180303</v>
      </c>
      <c r="I20" s="70">
        <f t="shared" si="3"/>
        <v>13.954925111757042</v>
      </c>
      <c r="J20" s="70">
        <f t="shared" si="4"/>
        <v>2.0521208599540124</v>
      </c>
      <c r="S20" s="69" t="s">
        <v>0</v>
      </c>
      <c r="T20" s="69" t="s">
        <v>0</v>
      </c>
      <c r="U20" s="69" t="s">
        <v>0</v>
      </c>
      <c r="V20" s="69" t="s">
        <v>0</v>
      </c>
    </row>
    <row r="21" spans="2:24" ht="35.1" customHeight="1">
      <c r="B21" s="19">
        <v>7</v>
      </c>
      <c r="C21" s="169" t="s">
        <v>20</v>
      </c>
      <c r="D21" s="169"/>
      <c r="E21" s="41">
        <v>66</v>
      </c>
      <c r="F21" s="18">
        <f t="shared" si="0"/>
        <v>15.722257417329516</v>
      </c>
      <c r="G21" s="18">
        <f t="shared" si="1"/>
        <v>17.168230280440742</v>
      </c>
      <c r="H21" s="18">
        <f t="shared" si="2"/>
        <v>12.379948273881379</v>
      </c>
      <c r="I21" s="68">
        <f t="shared" si="3"/>
        <v>14.77408927716106</v>
      </c>
      <c r="J21" s="68">
        <f t="shared" si="4"/>
        <v>2.3941410032796808</v>
      </c>
      <c r="S21" s="71" t="s">
        <v>0</v>
      </c>
      <c r="T21" s="71" t="s">
        <v>0</v>
      </c>
      <c r="U21" s="71" t="s">
        <v>0</v>
      </c>
      <c r="V21" s="71" t="s">
        <v>0</v>
      </c>
    </row>
    <row r="22" spans="2:24" ht="35.1" customHeight="1">
      <c r="B22" s="89">
        <v>8</v>
      </c>
      <c r="C22" s="168" t="s">
        <v>21</v>
      </c>
      <c r="D22" s="168"/>
      <c r="E22" s="42">
        <v>64</v>
      </c>
      <c r="F22" s="94">
        <f t="shared" si="0"/>
        <v>16.402430732634368</v>
      </c>
      <c r="G22" s="95">
        <f t="shared" si="1"/>
        <v>18.149404269013868</v>
      </c>
      <c r="H22" s="95">
        <f t="shared" si="2"/>
        <v>12.677081975803167</v>
      </c>
      <c r="I22" s="70">
        <f t="shared" si="3"/>
        <v>15.413243122408517</v>
      </c>
      <c r="J22" s="70">
        <f t="shared" si="4"/>
        <v>2.7361611466053497</v>
      </c>
    </row>
    <row r="23" spans="2:24">
      <c r="E23" s="72"/>
      <c r="F23" s="72"/>
      <c r="G23" s="69"/>
      <c r="H23" s="69"/>
      <c r="I23" s="69"/>
      <c r="J23" s="71" t="s">
        <v>0</v>
      </c>
    </row>
    <row r="24" spans="2:24" ht="27.75" customHeight="1">
      <c r="B24" s="36" t="s">
        <v>72</v>
      </c>
      <c r="C24" s="36"/>
    </row>
    <row r="25" spans="2:24" ht="18" customHeight="1">
      <c r="B25" s="73" t="s">
        <v>22</v>
      </c>
      <c r="C25" s="73"/>
    </row>
    <row r="26" spans="2:24" ht="18" customHeight="1">
      <c r="B26" s="73" t="s">
        <v>23</v>
      </c>
      <c r="C26" s="73"/>
    </row>
    <row r="27" spans="2:24">
      <c r="B27" s="34" t="s">
        <v>0</v>
      </c>
      <c r="C27" s="34"/>
    </row>
    <row r="28" spans="2:24" ht="16.2">
      <c r="B28" s="35" t="s">
        <v>73</v>
      </c>
      <c r="C28" s="35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</row>
    <row r="29" spans="2:24" ht="16.2">
      <c r="B29" s="35" t="s">
        <v>1</v>
      </c>
      <c r="C29" s="35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2:24" ht="16.2">
      <c r="B30" s="37" t="s">
        <v>74</v>
      </c>
      <c r="C30" s="37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5"/>
      <c r="W30" s="74"/>
      <c r="X30" s="74"/>
    </row>
  </sheetData>
  <sheetProtection algorithmName="SHA-512" hashValue="A5haQ+u2djo7gXO/HqE0f/EhpI/s/byxd4UEHj1E+xrb+eUzVDe9DADQYVrXBur2sAb84ku0fDBgStf+bn4YUw==" saltValue="RiJMoNHS5IbuhM7IFvNxHQ==" spinCount="100000" sheet="1" objects="1" scenarios="1"/>
  <mergeCells count="19">
    <mergeCell ref="C22:D22"/>
    <mergeCell ref="D1:E1"/>
    <mergeCell ref="C20:D20"/>
    <mergeCell ref="C21:D21"/>
    <mergeCell ref="F1:G1"/>
    <mergeCell ref="S4:T4"/>
    <mergeCell ref="C17:D17"/>
    <mergeCell ref="C18:D18"/>
    <mergeCell ref="C19:D19"/>
    <mergeCell ref="C12:D12"/>
    <mergeCell ref="C13:D13"/>
    <mergeCell ref="C14:D14"/>
    <mergeCell ref="C15:D15"/>
    <mergeCell ref="C16:D16"/>
    <mergeCell ref="E4:F4"/>
    <mergeCell ref="G4:H4"/>
    <mergeCell ref="B8:E8"/>
    <mergeCell ref="C10:D10"/>
    <mergeCell ref="C11:D11"/>
  </mergeCells>
  <conditionalFormatting sqref="E13:E22">
    <cfRule type="expression" dxfId="19" priority="5">
      <formula>#REF!=4</formula>
    </cfRule>
    <cfRule type="expression" dxfId="18" priority="6">
      <formula>#REF!=1</formula>
    </cfRule>
    <cfRule type="expression" dxfId="17" priority="7">
      <formula>#REF!=2</formula>
    </cfRule>
    <cfRule type="expression" dxfId="16" priority="8">
      <formula>#REF!=3</formula>
    </cfRule>
  </conditionalFormatting>
  <conditionalFormatting sqref="E11:E12">
    <cfRule type="expression" dxfId="15" priority="1">
      <formula>#REF!=4</formula>
    </cfRule>
    <cfRule type="expression" dxfId="14" priority="2">
      <formula>#REF!=1</formula>
    </cfRule>
    <cfRule type="expression" dxfId="13" priority="3">
      <formula>#REF!=2</formula>
    </cfRule>
    <cfRule type="expression" dxfId="12" priority="4">
      <formula>#REF!=3</formula>
    </cfRule>
  </conditionalFormatting>
  <hyperlinks>
    <hyperlink ref="E4:F4" location="'LPL-III'!E4" display="горизонтальній площині" xr:uid="{0133A90A-306F-4758-8E79-85BBD45015A7}"/>
    <hyperlink ref="B30" r:id="rId1" xr:uid="{66DC561A-3C71-492E-9000-D318EFCC7CED}"/>
    <hyperlink ref="C1" location="start!D2" display="→ головна" xr:uid="{32A625E6-88CB-4AF7-9D83-04BAD96CB18E}"/>
    <hyperlink ref="F1:G1" location="'роздільна відстань'!F8" display="→ роздільна відстань" xr:uid="{13F28733-EF19-411E-928D-A2E6749CE49C}"/>
    <hyperlink ref="H1" location="перерахунок!D6" display="→ перерахунок" xr:uid="{3A7D60E6-D71C-444E-8B03-6163E6907C75}"/>
    <hyperlink ref="F6" location="'ухил-ІІ'!F6" display="LPL-ІІ" xr:uid="{0121594D-4D55-4DD7-8F17-23E853654BA5}"/>
    <hyperlink ref="H6" location="'ухил-ІV'!H6" display="LPL-IV" xr:uid="{8880CE1C-B387-4743-9672-7C116E045648}"/>
    <hyperlink ref="E6" location="'ухил-І'!E6" display="LPL-І" xr:uid="{189262CD-99AB-460C-B95C-56DEACA97505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Аркуш8">
    <tabColor theme="9" tint="-0.249977111117893"/>
    <pageSetUpPr fitToPage="1"/>
  </sheetPr>
  <dimension ref="A1:IY30"/>
  <sheetViews>
    <sheetView showGridLines="0" showRowColHeaders="0" zoomScale="90" zoomScaleNormal="90" workbookViewId="0">
      <pane ySplit="3" topLeftCell="A4" activePane="bottomLeft" state="frozen"/>
      <selection pane="bottomLeft" activeCell="H6" sqref="H6"/>
    </sheetView>
  </sheetViews>
  <sheetFormatPr defaultColWidth="9.21875" defaultRowHeight="14.4"/>
  <cols>
    <col min="1" max="1" width="2.6640625" style="12" customWidth="1"/>
    <col min="2" max="2" width="21" style="12" customWidth="1"/>
    <col min="3" max="3" width="15.6640625" style="12" customWidth="1"/>
    <col min="4" max="4" width="5.6640625" style="12" customWidth="1"/>
    <col min="5" max="5" width="11.77734375" style="12" customWidth="1"/>
    <col min="6" max="6" width="15.44140625" style="12" customWidth="1"/>
    <col min="7" max="7" width="13.77734375" style="12" customWidth="1"/>
    <col min="8" max="8" width="14" style="12" customWidth="1"/>
    <col min="9" max="10" width="0" style="12" hidden="1" customWidth="1"/>
    <col min="11" max="11" width="2.6640625" style="12" customWidth="1"/>
    <col min="12" max="16384" width="9.21875" style="12"/>
  </cols>
  <sheetData>
    <row r="1" spans="1:259" s="143" customFormat="1" ht="19.95" customHeight="1">
      <c r="A1" s="141"/>
      <c r="B1" s="141"/>
      <c r="C1" s="142" t="s">
        <v>160</v>
      </c>
      <c r="D1" s="171" t="s">
        <v>159</v>
      </c>
      <c r="E1" s="171"/>
      <c r="F1" s="164" t="s">
        <v>161</v>
      </c>
      <c r="G1" s="164"/>
      <c r="H1" s="142" t="s">
        <v>162</v>
      </c>
      <c r="I1" s="141"/>
      <c r="J1" s="141"/>
      <c r="K1" s="141"/>
      <c r="L1" s="141"/>
      <c r="M1" s="141"/>
      <c r="N1" s="141"/>
      <c r="O1" s="141"/>
      <c r="P1" s="141"/>
      <c r="Q1" s="141"/>
      <c r="R1" s="141"/>
      <c r="S1" s="141"/>
      <c r="T1" s="141"/>
      <c r="U1" s="141"/>
      <c r="V1" s="141"/>
      <c r="W1" s="141"/>
      <c r="X1" s="141"/>
      <c r="Y1" s="141"/>
      <c r="Z1" s="141"/>
      <c r="AA1" s="141"/>
      <c r="AB1" s="141"/>
      <c r="AC1" s="141"/>
      <c r="AD1" s="141"/>
      <c r="AE1" s="141"/>
      <c r="AF1" s="141"/>
      <c r="AG1" s="141"/>
      <c r="AH1" s="141"/>
      <c r="AI1" s="141"/>
      <c r="AJ1" s="141"/>
      <c r="AK1" s="141"/>
      <c r="AL1" s="141"/>
      <c r="AM1" s="141"/>
      <c r="AN1" s="141"/>
      <c r="AO1" s="141"/>
      <c r="AP1" s="141"/>
      <c r="AQ1" s="141"/>
      <c r="AR1" s="141"/>
      <c r="AS1" s="141"/>
      <c r="AT1" s="141"/>
      <c r="AU1" s="141"/>
      <c r="AV1" s="141"/>
      <c r="AW1" s="141"/>
      <c r="AX1" s="141"/>
      <c r="AY1" s="141"/>
      <c r="AZ1" s="141"/>
      <c r="BA1" s="141"/>
      <c r="BB1" s="141"/>
      <c r="BC1" s="141"/>
      <c r="BD1" s="141"/>
      <c r="BE1" s="141"/>
      <c r="BF1" s="141"/>
      <c r="BG1" s="141"/>
      <c r="BH1" s="141"/>
      <c r="BI1" s="141"/>
      <c r="BJ1" s="141"/>
      <c r="BK1" s="141"/>
      <c r="BL1" s="141"/>
      <c r="BM1" s="141"/>
      <c r="BN1" s="141"/>
      <c r="BO1" s="141"/>
      <c r="BP1" s="141"/>
      <c r="BQ1" s="141"/>
      <c r="BR1" s="141"/>
      <c r="BS1" s="141"/>
      <c r="BT1" s="141"/>
      <c r="BU1" s="141"/>
      <c r="BV1" s="141"/>
      <c r="BW1" s="141"/>
      <c r="BX1" s="141"/>
      <c r="BY1" s="141"/>
      <c r="BZ1" s="141"/>
      <c r="CA1" s="141"/>
      <c r="CB1" s="141"/>
      <c r="CC1" s="141"/>
      <c r="CD1" s="141"/>
      <c r="CE1" s="141"/>
      <c r="CF1" s="141"/>
      <c r="CG1" s="141"/>
      <c r="CH1" s="141"/>
      <c r="CI1" s="141"/>
      <c r="CJ1" s="141"/>
      <c r="CK1" s="141"/>
      <c r="CL1" s="141"/>
      <c r="CM1" s="141"/>
      <c r="CN1" s="141"/>
      <c r="CO1" s="141"/>
      <c r="CP1" s="141"/>
      <c r="CQ1" s="141"/>
      <c r="CR1" s="141"/>
      <c r="CS1" s="141"/>
      <c r="CT1" s="141"/>
      <c r="CU1" s="141"/>
      <c r="CV1" s="141"/>
      <c r="CW1" s="141"/>
      <c r="CX1" s="141"/>
      <c r="CY1" s="141"/>
      <c r="CZ1" s="141"/>
      <c r="DA1" s="141"/>
      <c r="DB1" s="141"/>
      <c r="DC1" s="141"/>
      <c r="DD1" s="141"/>
      <c r="DE1" s="141"/>
      <c r="DF1" s="141"/>
      <c r="DG1" s="141"/>
      <c r="DH1" s="141"/>
      <c r="DI1" s="141"/>
      <c r="DJ1" s="141"/>
      <c r="DK1" s="141"/>
      <c r="DL1" s="141"/>
      <c r="DM1" s="141"/>
      <c r="DN1" s="141"/>
      <c r="DO1" s="141"/>
      <c r="DP1" s="141"/>
      <c r="DQ1" s="141"/>
      <c r="DR1" s="141"/>
      <c r="DS1" s="141"/>
      <c r="DT1" s="141"/>
      <c r="DU1" s="141"/>
      <c r="DV1" s="141"/>
      <c r="DW1" s="141"/>
      <c r="DX1" s="141"/>
      <c r="DY1" s="141"/>
      <c r="DZ1" s="141"/>
      <c r="EA1" s="141"/>
      <c r="EB1" s="141"/>
      <c r="EC1" s="141"/>
      <c r="ED1" s="141"/>
      <c r="EE1" s="141"/>
      <c r="EF1" s="141"/>
      <c r="EG1" s="141"/>
      <c r="EH1" s="141"/>
      <c r="EI1" s="141"/>
      <c r="EJ1" s="141"/>
      <c r="EK1" s="141"/>
      <c r="EL1" s="141"/>
      <c r="EM1" s="141"/>
      <c r="EN1" s="141"/>
      <c r="EO1" s="141"/>
      <c r="EP1" s="141"/>
      <c r="EQ1" s="141"/>
      <c r="ER1" s="141"/>
      <c r="ES1" s="141"/>
      <c r="ET1" s="141"/>
      <c r="EU1" s="141"/>
      <c r="EV1" s="141"/>
      <c r="EW1" s="141"/>
      <c r="EX1" s="141"/>
      <c r="EY1" s="141"/>
      <c r="EZ1" s="141"/>
      <c r="FA1" s="141"/>
      <c r="FB1" s="141"/>
      <c r="FC1" s="141"/>
      <c r="FD1" s="141"/>
      <c r="FE1" s="141"/>
      <c r="FF1" s="141"/>
      <c r="FG1" s="141"/>
      <c r="FH1" s="141"/>
      <c r="FI1" s="141"/>
      <c r="FJ1" s="141"/>
      <c r="FK1" s="141"/>
      <c r="FL1" s="141"/>
      <c r="FM1" s="141"/>
      <c r="FN1" s="141"/>
      <c r="FO1" s="141"/>
      <c r="FP1" s="141"/>
      <c r="FQ1" s="141"/>
      <c r="FR1" s="141"/>
      <c r="FS1" s="141"/>
      <c r="FT1" s="141"/>
      <c r="FU1" s="141"/>
      <c r="FV1" s="141"/>
      <c r="FW1" s="141"/>
      <c r="FX1" s="141"/>
      <c r="FY1" s="141"/>
      <c r="FZ1" s="141"/>
      <c r="GA1" s="141"/>
      <c r="GB1" s="141"/>
      <c r="GC1" s="141"/>
      <c r="GD1" s="141"/>
      <c r="GE1" s="141"/>
      <c r="GF1" s="141"/>
      <c r="GG1" s="141"/>
      <c r="GH1" s="141"/>
      <c r="GI1" s="141"/>
      <c r="GJ1" s="141"/>
      <c r="GK1" s="141"/>
      <c r="GL1" s="141"/>
      <c r="GM1" s="141"/>
      <c r="GN1" s="141"/>
      <c r="GO1" s="141"/>
      <c r="GP1" s="141"/>
      <c r="GQ1" s="141"/>
      <c r="GR1" s="141"/>
      <c r="GS1" s="141"/>
      <c r="GT1" s="141"/>
      <c r="GU1" s="141"/>
      <c r="GV1" s="141"/>
      <c r="GW1" s="141"/>
      <c r="GX1" s="141"/>
      <c r="GY1" s="141"/>
      <c r="GZ1" s="141"/>
      <c r="HA1" s="141"/>
      <c r="HB1" s="141"/>
      <c r="HC1" s="141"/>
      <c r="HD1" s="141"/>
      <c r="HE1" s="141"/>
      <c r="HF1" s="141"/>
      <c r="HG1" s="141"/>
      <c r="HH1" s="141"/>
      <c r="HI1" s="141"/>
      <c r="HJ1" s="141"/>
      <c r="HK1" s="141"/>
      <c r="HL1" s="141"/>
      <c r="HM1" s="141"/>
      <c r="HN1" s="141"/>
      <c r="HO1" s="141"/>
      <c r="HP1" s="141"/>
      <c r="HQ1" s="141"/>
      <c r="HR1" s="141"/>
      <c r="HS1" s="141"/>
      <c r="HT1" s="141"/>
      <c r="HU1" s="141"/>
      <c r="HV1" s="141"/>
      <c r="HW1" s="141"/>
      <c r="HX1" s="141"/>
      <c r="HY1" s="141"/>
      <c r="HZ1" s="141"/>
      <c r="IA1" s="141"/>
      <c r="IB1" s="141"/>
      <c r="IC1" s="141"/>
      <c r="ID1" s="141"/>
      <c r="IE1" s="141"/>
      <c r="IF1" s="141"/>
      <c r="IG1" s="141"/>
      <c r="IH1" s="141"/>
      <c r="II1" s="141"/>
      <c r="IJ1" s="141"/>
      <c r="IK1" s="141"/>
      <c r="IL1" s="141"/>
      <c r="IM1" s="141"/>
      <c r="IN1" s="141"/>
      <c r="IO1" s="141"/>
      <c r="IP1" s="141"/>
      <c r="IQ1" s="141"/>
      <c r="IR1" s="141"/>
      <c r="IS1" s="141"/>
      <c r="IT1" s="141"/>
      <c r="IU1" s="141"/>
      <c r="IV1" s="141"/>
      <c r="IW1" s="141"/>
      <c r="IX1" s="141"/>
      <c r="IY1" s="141"/>
    </row>
    <row r="2" spans="1:259" s="143" customFormat="1" ht="19.95" customHeight="1">
      <c r="A2" s="141"/>
      <c r="B2" s="141"/>
      <c r="C2" s="144" t="s">
        <v>127</v>
      </c>
      <c r="E2" s="141"/>
      <c r="F2" s="141"/>
      <c r="G2" s="141"/>
      <c r="H2" s="141"/>
      <c r="I2" s="141"/>
      <c r="J2" s="141"/>
      <c r="K2" s="141"/>
      <c r="L2" s="141"/>
      <c r="M2" s="141"/>
      <c r="N2" s="141"/>
      <c r="O2" s="141"/>
      <c r="P2" s="141"/>
      <c r="Q2" s="141"/>
      <c r="R2" s="141"/>
      <c r="S2" s="141"/>
      <c r="T2" s="141"/>
      <c r="U2" s="141"/>
      <c r="V2" s="141"/>
      <c r="W2" s="141"/>
      <c r="X2" s="141"/>
      <c r="Y2" s="141"/>
      <c r="Z2" s="141"/>
      <c r="AA2" s="141"/>
      <c r="AB2" s="141"/>
      <c r="AC2" s="141"/>
      <c r="AD2" s="141"/>
      <c r="AE2" s="141"/>
      <c r="AF2" s="141"/>
      <c r="AG2" s="141"/>
      <c r="AH2" s="141"/>
      <c r="AI2" s="141"/>
      <c r="AJ2" s="141"/>
      <c r="AK2" s="141"/>
      <c r="AL2" s="141"/>
      <c r="AM2" s="141"/>
      <c r="AN2" s="141"/>
      <c r="AO2" s="141"/>
      <c r="AP2" s="141"/>
      <c r="AQ2" s="141"/>
      <c r="AR2" s="141"/>
      <c r="AS2" s="141"/>
      <c r="AT2" s="141"/>
      <c r="AU2" s="141"/>
      <c r="AV2" s="141"/>
      <c r="AW2" s="141"/>
      <c r="AX2" s="141"/>
      <c r="AY2" s="141"/>
      <c r="AZ2" s="141"/>
      <c r="BA2" s="141"/>
      <c r="BB2" s="141"/>
      <c r="BC2" s="141"/>
      <c r="BD2" s="141"/>
      <c r="BE2" s="141"/>
      <c r="BF2" s="141"/>
      <c r="BG2" s="141"/>
      <c r="BH2" s="141"/>
      <c r="BI2" s="141"/>
      <c r="BJ2" s="141"/>
      <c r="BK2" s="141"/>
      <c r="BL2" s="141"/>
      <c r="BM2" s="141"/>
      <c r="BN2" s="141"/>
      <c r="BO2" s="141"/>
      <c r="BP2" s="141"/>
      <c r="BQ2" s="141"/>
      <c r="BR2" s="141"/>
      <c r="BS2" s="141"/>
      <c r="BT2" s="141"/>
      <c r="BU2" s="141"/>
      <c r="BV2" s="141"/>
      <c r="BW2" s="141"/>
      <c r="BX2" s="141"/>
      <c r="BY2" s="141"/>
      <c r="BZ2" s="141"/>
      <c r="CA2" s="141"/>
      <c r="CB2" s="141"/>
      <c r="CC2" s="141"/>
      <c r="CD2" s="141"/>
      <c r="CE2" s="141"/>
      <c r="CF2" s="141"/>
      <c r="CG2" s="141"/>
      <c r="CH2" s="141"/>
      <c r="CI2" s="141"/>
      <c r="CJ2" s="141"/>
      <c r="CK2" s="141"/>
      <c r="CL2" s="141"/>
      <c r="CM2" s="141"/>
      <c r="CN2" s="141"/>
      <c r="CO2" s="141"/>
      <c r="CP2" s="141"/>
      <c r="CQ2" s="141"/>
      <c r="CR2" s="141"/>
      <c r="CS2" s="141"/>
      <c r="CT2" s="141"/>
      <c r="CU2" s="141"/>
      <c r="CV2" s="141"/>
      <c r="CW2" s="141"/>
      <c r="CX2" s="141"/>
      <c r="CY2" s="141"/>
      <c r="CZ2" s="141"/>
      <c r="DA2" s="141"/>
      <c r="DB2" s="141"/>
      <c r="DC2" s="141"/>
      <c r="DD2" s="141"/>
      <c r="DE2" s="141"/>
      <c r="DF2" s="141"/>
      <c r="DG2" s="141"/>
      <c r="DH2" s="141"/>
      <c r="DI2" s="141"/>
      <c r="DJ2" s="141"/>
      <c r="DK2" s="141"/>
      <c r="DL2" s="141"/>
      <c r="DM2" s="141"/>
      <c r="DN2" s="141"/>
      <c r="DO2" s="141"/>
      <c r="DP2" s="141"/>
      <c r="DQ2" s="141"/>
      <c r="DR2" s="141"/>
      <c r="DS2" s="141"/>
      <c r="DT2" s="141"/>
      <c r="DU2" s="141"/>
      <c r="DV2" s="141"/>
      <c r="DW2" s="141"/>
      <c r="DX2" s="141"/>
      <c r="DY2" s="141"/>
      <c r="DZ2" s="141"/>
      <c r="EA2" s="141"/>
      <c r="EB2" s="141"/>
      <c r="EC2" s="141"/>
      <c r="ED2" s="141"/>
      <c r="EE2" s="141"/>
      <c r="EF2" s="141"/>
      <c r="EG2" s="141"/>
      <c r="EH2" s="141"/>
      <c r="EI2" s="141"/>
      <c r="EJ2" s="141"/>
      <c r="EK2" s="141"/>
      <c r="EL2" s="141"/>
      <c r="EM2" s="141"/>
      <c r="EN2" s="141"/>
      <c r="EO2" s="141"/>
      <c r="EP2" s="141"/>
      <c r="EQ2" s="141"/>
      <c r="ER2" s="141"/>
      <c r="ES2" s="141"/>
      <c r="ET2" s="141"/>
      <c r="EU2" s="141"/>
      <c r="EV2" s="141"/>
      <c r="EW2" s="141"/>
      <c r="EX2" s="141"/>
      <c r="EY2" s="141"/>
      <c r="EZ2" s="141"/>
      <c r="FA2" s="141"/>
      <c r="FB2" s="141"/>
      <c r="FC2" s="141"/>
      <c r="FD2" s="141"/>
      <c r="FE2" s="141"/>
      <c r="FF2" s="141"/>
      <c r="FG2" s="141"/>
      <c r="FH2" s="141"/>
      <c r="FI2" s="141"/>
      <c r="FJ2" s="141"/>
      <c r="FK2" s="141"/>
      <c r="FL2" s="141"/>
      <c r="FM2" s="141"/>
      <c r="FN2" s="141"/>
      <c r="FO2" s="141"/>
      <c r="FP2" s="141"/>
      <c r="FQ2" s="141"/>
      <c r="FR2" s="141"/>
      <c r="FS2" s="141"/>
      <c r="FT2" s="141"/>
      <c r="FU2" s="141"/>
      <c r="FV2" s="141"/>
      <c r="FW2" s="141"/>
      <c r="FX2" s="141"/>
      <c r="FY2" s="141"/>
      <c r="FZ2" s="141"/>
      <c r="GA2" s="141"/>
      <c r="GB2" s="141"/>
      <c r="GC2" s="141"/>
      <c r="GD2" s="141"/>
      <c r="GE2" s="141"/>
      <c r="GF2" s="141"/>
      <c r="GG2" s="141"/>
      <c r="GH2" s="141"/>
      <c r="GI2" s="141"/>
      <c r="GJ2" s="141"/>
      <c r="GK2" s="141"/>
      <c r="GL2" s="141"/>
      <c r="GM2" s="141"/>
      <c r="GN2" s="141"/>
      <c r="GO2" s="141"/>
      <c r="GP2" s="141"/>
      <c r="GQ2" s="141"/>
      <c r="GR2" s="141"/>
      <c r="GS2" s="141"/>
      <c r="GT2" s="141"/>
      <c r="GU2" s="141"/>
      <c r="GV2" s="141"/>
      <c r="GW2" s="141"/>
      <c r="GX2" s="141"/>
      <c r="GY2" s="141"/>
      <c r="GZ2" s="141"/>
      <c r="HA2" s="141"/>
      <c r="HB2" s="141"/>
      <c r="HC2" s="141"/>
      <c r="HD2" s="141"/>
      <c r="HE2" s="141"/>
      <c r="HF2" s="141"/>
      <c r="HG2" s="141"/>
      <c r="HH2" s="141"/>
      <c r="HI2" s="141"/>
      <c r="HJ2" s="141"/>
      <c r="HK2" s="141"/>
      <c r="HL2" s="141"/>
      <c r="HM2" s="141"/>
      <c r="HN2" s="141"/>
      <c r="HO2" s="141"/>
      <c r="HP2" s="141"/>
      <c r="HQ2" s="141"/>
      <c r="HR2" s="141"/>
      <c r="HS2" s="141"/>
      <c r="HT2" s="141"/>
      <c r="HU2" s="141"/>
      <c r="HV2" s="141"/>
      <c r="HW2" s="141"/>
      <c r="HX2" s="141"/>
      <c r="HY2" s="141"/>
      <c r="HZ2" s="141"/>
      <c r="IA2" s="141"/>
      <c r="IB2" s="141"/>
      <c r="IC2" s="141"/>
      <c r="ID2" s="141"/>
      <c r="IE2" s="141"/>
      <c r="IF2" s="141"/>
      <c r="IG2" s="141"/>
      <c r="IH2" s="141"/>
      <c r="II2" s="141"/>
      <c r="IJ2" s="141"/>
      <c r="IK2" s="141"/>
      <c r="IL2" s="141"/>
      <c r="IM2" s="141"/>
      <c r="IN2" s="141"/>
      <c r="IO2" s="141"/>
      <c r="IP2" s="141"/>
      <c r="IQ2" s="141"/>
      <c r="IR2" s="141"/>
      <c r="IS2" s="141"/>
      <c r="IT2" s="141"/>
      <c r="IU2" s="141"/>
      <c r="IV2" s="141"/>
      <c r="IW2" s="141"/>
      <c r="IX2" s="141"/>
      <c r="IY2" s="141"/>
    </row>
    <row r="3" spans="1:259" s="61" customFormat="1" ht="15" customHeight="1">
      <c r="A3" s="58"/>
      <c r="B3" s="58" t="s">
        <v>69</v>
      </c>
      <c r="C3" s="58"/>
      <c r="D3" s="58" t="s">
        <v>67</v>
      </c>
      <c r="E3" s="58"/>
      <c r="F3" s="62" t="s">
        <v>68</v>
      </c>
      <c r="G3" s="58" t="s">
        <v>77</v>
      </c>
      <c r="H3" s="58" t="s">
        <v>78</v>
      </c>
      <c r="I3" s="58"/>
      <c r="J3" s="58" t="s">
        <v>66</v>
      </c>
      <c r="K3" s="60"/>
      <c r="L3" s="58"/>
      <c r="M3" s="58"/>
      <c r="N3" s="58"/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H3" s="58"/>
      <c r="AI3" s="58"/>
      <c r="AJ3" s="58"/>
      <c r="AK3" s="58"/>
      <c r="AL3" s="58"/>
      <c r="AM3" s="58"/>
      <c r="AN3" s="58"/>
      <c r="AO3" s="58"/>
      <c r="AP3" s="58"/>
      <c r="AQ3" s="58"/>
      <c r="AR3" s="58"/>
      <c r="AS3" s="58"/>
      <c r="AT3" s="58"/>
      <c r="AU3" s="58"/>
      <c r="AV3" s="58"/>
      <c r="AW3" s="58"/>
      <c r="AX3" s="58"/>
      <c r="AY3" s="58"/>
      <c r="AZ3" s="58"/>
      <c r="BA3" s="58"/>
      <c r="BB3" s="58"/>
      <c r="BC3" s="58"/>
      <c r="BD3" s="58"/>
      <c r="BE3" s="58"/>
      <c r="BF3" s="58"/>
      <c r="BG3" s="58"/>
      <c r="BH3" s="58"/>
      <c r="BI3" s="58"/>
      <c r="BJ3" s="58"/>
      <c r="BK3" s="58"/>
      <c r="BL3" s="58"/>
      <c r="BM3" s="58"/>
      <c r="BN3" s="58"/>
      <c r="BO3" s="58"/>
      <c r="BP3" s="58"/>
      <c r="BQ3" s="58"/>
      <c r="BR3" s="58"/>
      <c r="BS3" s="58"/>
      <c r="BT3" s="58"/>
      <c r="BU3" s="58"/>
      <c r="BV3" s="58"/>
      <c r="BW3" s="58"/>
      <c r="BX3" s="58"/>
      <c r="BY3" s="58"/>
      <c r="BZ3" s="58"/>
      <c r="CA3" s="58"/>
      <c r="CB3" s="58"/>
      <c r="CC3" s="58"/>
      <c r="CD3" s="58"/>
      <c r="CE3" s="58"/>
      <c r="CF3" s="58"/>
      <c r="CG3" s="58"/>
      <c r="CH3" s="58"/>
      <c r="CI3" s="58"/>
      <c r="CJ3" s="58"/>
      <c r="CK3" s="58"/>
      <c r="CL3" s="58"/>
      <c r="CM3" s="58"/>
      <c r="CN3" s="58"/>
      <c r="CO3" s="58"/>
      <c r="CP3" s="58"/>
      <c r="CQ3" s="58"/>
      <c r="CR3" s="58"/>
      <c r="CS3" s="58"/>
      <c r="CT3" s="58"/>
      <c r="CU3" s="58"/>
      <c r="CV3" s="58"/>
      <c r="CW3" s="58"/>
      <c r="CX3" s="58"/>
      <c r="CY3" s="58"/>
      <c r="CZ3" s="58"/>
      <c r="DA3" s="58"/>
      <c r="DB3" s="58"/>
      <c r="DC3" s="58"/>
      <c r="DD3" s="58"/>
      <c r="DE3" s="58"/>
      <c r="DF3" s="58"/>
      <c r="DG3" s="58"/>
      <c r="DH3" s="58"/>
      <c r="DI3" s="58"/>
      <c r="DJ3" s="58"/>
      <c r="DK3" s="58"/>
      <c r="DL3" s="58"/>
      <c r="DM3" s="58"/>
      <c r="DN3" s="58"/>
      <c r="DO3" s="58"/>
      <c r="DP3" s="58"/>
      <c r="DQ3" s="58"/>
      <c r="DR3" s="58"/>
      <c r="DS3" s="58"/>
      <c r="DT3" s="58"/>
      <c r="DU3" s="58"/>
      <c r="DV3" s="58"/>
      <c r="DW3" s="58"/>
      <c r="DX3" s="58"/>
      <c r="DY3" s="58"/>
      <c r="DZ3" s="58"/>
      <c r="EA3" s="58"/>
      <c r="EB3" s="58"/>
      <c r="EC3" s="58"/>
      <c r="ED3" s="58"/>
      <c r="EE3" s="58"/>
      <c r="EF3" s="58"/>
      <c r="EG3" s="58"/>
      <c r="EH3" s="58"/>
      <c r="EI3" s="58"/>
      <c r="EJ3" s="58"/>
      <c r="EK3" s="58"/>
      <c r="EL3" s="58"/>
      <c r="EM3" s="58"/>
      <c r="EN3" s="58"/>
      <c r="EO3" s="58"/>
      <c r="EP3" s="58"/>
      <c r="EQ3" s="58"/>
      <c r="ER3" s="58"/>
      <c r="ES3" s="58"/>
      <c r="ET3" s="58"/>
      <c r="EU3" s="58"/>
      <c r="EV3" s="58"/>
      <c r="EW3" s="58"/>
      <c r="EX3" s="58"/>
      <c r="EY3" s="58"/>
      <c r="EZ3" s="58"/>
      <c r="FA3" s="58"/>
      <c r="FB3" s="58"/>
      <c r="FC3" s="58"/>
      <c r="FD3" s="58"/>
      <c r="FE3" s="58"/>
      <c r="FF3" s="58"/>
      <c r="FG3" s="58"/>
      <c r="FH3" s="58"/>
      <c r="FI3" s="58"/>
      <c r="FJ3" s="58"/>
      <c r="FK3" s="58"/>
      <c r="FL3" s="58"/>
      <c r="FM3" s="58"/>
      <c r="FN3" s="58"/>
      <c r="FO3" s="58"/>
      <c r="FP3" s="58"/>
      <c r="FQ3" s="58"/>
      <c r="FR3" s="58"/>
      <c r="FS3" s="58"/>
      <c r="FT3" s="58"/>
      <c r="FU3" s="58"/>
      <c r="FV3" s="58"/>
      <c r="FW3" s="58"/>
      <c r="FX3" s="58"/>
      <c r="FY3" s="58"/>
      <c r="FZ3" s="58"/>
      <c r="GA3" s="58"/>
      <c r="GB3" s="58"/>
      <c r="GC3" s="58"/>
      <c r="GD3" s="58"/>
      <c r="GE3" s="58"/>
      <c r="GF3" s="58"/>
      <c r="GG3" s="58"/>
      <c r="GH3" s="58"/>
      <c r="GI3" s="58"/>
      <c r="GJ3" s="58"/>
      <c r="GK3" s="58"/>
      <c r="GL3" s="58"/>
      <c r="GM3" s="58"/>
      <c r="GN3" s="58"/>
      <c r="GO3" s="58"/>
      <c r="GP3" s="58"/>
      <c r="GQ3" s="58"/>
      <c r="GR3" s="58"/>
      <c r="GS3" s="58"/>
      <c r="GT3" s="58"/>
      <c r="GU3" s="58"/>
      <c r="GV3" s="58"/>
      <c r="GW3" s="58"/>
      <c r="GX3" s="58"/>
      <c r="GY3" s="58"/>
      <c r="GZ3" s="58"/>
      <c r="HA3" s="58"/>
      <c r="HB3" s="58"/>
      <c r="HC3" s="58"/>
      <c r="HD3" s="58"/>
      <c r="HE3" s="58"/>
      <c r="HF3" s="58"/>
      <c r="HG3" s="58"/>
      <c r="HH3" s="58"/>
      <c r="HI3" s="58"/>
      <c r="HJ3" s="58"/>
      <c r="HK3" s="58"/>
      <c r="HL3" s="58"/>
      <c r="HM3" s="58"/>
      <c r="HN3" s="58"/>
      <c r="HO3" s="58"/>
      <c r="HP3" s="58"/>
      <c r="HQ3" s="58"/>
      <c r="HR3" s="58"/>
      <c r="HS3" s="58"/>
      <c r="HT3" s="58"/>
      <c r="HU3" s="58"/>
      <c r="HV3" s="58"/>
      <c r="HW3" s="58"/>
      <c r="HX3" s="58"/>
      <c r="HY3" s="58"/>
      <c r="HZ3" s="58"/>
      <c r="IA3" s="58"/>
      <c r="IB3" s="58"/>
      <c r="IC3" s="58"/>
      <c r="ID3" s="58"/>
      <c r="IE3" s="58"/>
      <c r="IF3" s="58"/>
      <c r="IG3" s="58"/>
      <c r="IH3" s="58"/>
      <c r="II3" s="58"/>
      <c r="IJ3" s="58"/>
      <c r="IK3" s="58"/>
      <c r="IL3" s="58"/>
      <c r="IM3" s="58"/>
      <c r="IN3" s="58"/>
      <c r="IO3" s="58"/>
      <c r="IP3" s="58"/>
      <c r="IQ3" s="58"/>
      <c r="IR3" s="58"/>
      <c r="IS3" s="58"/>
      <c r="IT3" s="58"/>
      <c r="IU3" s="58"/>
      <c r="IV3" s="58"/>
      <c r="IW3" s="58"/>
      <c r="IX3" s="58"/>
      <c r="IY3" s="58"/>
    </row>
    <row r="4" spans="1:259" s="14" customFormat="1" ht="34.950000000000003" customHeight="1">
      <c r="B4" s="79" t="s">
        <v>24</v>
      </c>
      <c r="C4" s="79"/>
      <c r="D4" s="33"/>
      <c r="E4" s="167" t="s">
        <v>26</v>
      </c>
      <c r="F4" s="167"/>
      <c r="G4" s="159" t="s">
        <v>25</v>
      </c>
      <c r="H4" s="159"/>
      <c r="I4" s="45"/>
      <c r="J4" s="76"/>
      <c r="K4" s="77"/>
      <c r="L4" s="77"/>
      <c r="S4" s="167"/>
      <c r="T4" s="167"/>
    </row>
    <row r="5" spans="1:259" ht="10.050000000000001" customHeight="1">
      <c r="B5" s="84"/>
      <c r="C5" s="84"/>
      <c r="D5" s="13"/>
      <c r="E5" s="64"/>
      <c r="F5" s="64"/>
      <c r="I5" s="85"/>
    </row>
    <row r="6" spans="1:259" ht="34.950000000000003" customHeight="1">
      <c r="B6" s="78" t="s">
        <v>79</v>
      </c>
      <c r="C6" s="78"/>
      <c r="D6" s="78"/>
      <c r="E6" s="80" t="s">
        <v>28</v>
      </c>
      <c r="F6" s="80" t="s">
        <v>29</v>
      </c>
      <c r="G6" s="80" t="s">
        <v>70</v>
      </c>
      <c r="H6" s="40" t="s">
        <v>82</v>
      </c>
      <c r="I6" s="46"/>
      <c r="L6" s="65"/>
    </row>
    <row r="7" spans="1:259" ht="14.25" customHeight="1">
      <c r="B7" s="63"/>
      <c r="C7" s="63"/>
      <c r="D7" s="64"/>
      <c r="E7" s="64"/>
      <c r="F7" s="64"/>
    </row>
    <row r="8" spans="1:259" ht="27" customHeight="1">
      <c r="B8" s="170" t="s">
        <v>80</v>
      </c>
      <c r="C8" s="170"/>
      <c r="D8" s="170"/>
      <c r="E8" s="170"/>
      <c r="F8" s="86">
        <v>10</v>
      </c>
      <c r="L8" s="65"/>
    </row>
    <row r="9" spans="1:259" ht="21" customHeight="1"/>
    <row r="10" spans="1:259" s="66" customFormat="1" ht="63" customHeight="1">
      <c r="B10" s="44" t="s">
        <v>75</v>
      </c>
      <c r="C10" s="162" t="s">
        <v>5</v>
      </c>
      <c r="D10" s="162"/>
      <c r="E10" s="15" t="s">
        <v>76</v>
      </c>
      <c r="F10" s="87" t="s">
        <v>81</v>
      </c>
      <c r="G10" s="88" t="s">
        <v>6</v>
      </c>
      <c r="H10" s="88" t="s">
        <v>9</v>
      </c>
      <c r="I10" s="67" t="s">
        <v>7</v>
      </c>
      <c r="J10" s="67" t="s">
        <v>8</v>
      </c>
      <c r="S10" s="66" t="s">
        <v>0</v>
      </c>
      <c r="T10" s="66" t="s">
        <v>0</v>
      </c>
      <c r="U10" s="66" t="s">
        <v>0</v>
      </c>
      <c r="V10" s="66" t="s">
        <v>0</v>
      </c>
    </row>
    <row r="11" spans="1:259" ht="35.1" customHeight="1">
      <c r="B11" s="19">
        <v>0.5</v>
      </c>
      <c r="C11" s="169" t="s">
        <v>16</v>
      </c>
      <c r="D11" s="169"/>
      <c r="E11" s="38">
        <v>79</v>
      </c>
      <c r="F11" s="18">
        <f t="shared" ref="F11:F22" si="0">B11*TAN(RADIANS(E11))</f>
        <v>2.5722770079851536</v>
      </c>
      <c r="G11" s="18">
        <f t="shared" ref="G11:G22" si="1">I11+J11</f>
        <v>2.6200224291922898</v>
      </c>
      <c r="H11" s="18">
        <f t="shared" ref="H11:H22" si="2">I11-J11</f>
        <v>2.4463742515253597</v>
      </c>
      <c r="I11" s="68">
        <f t="shared" ref="I11:I22" si="3">B11*TAN(RADIANS(E11))*COS(RADIANS($F$8))</f>
        <v>2.5331983403588247</v>
      </c>
      <c r="J11" s="68">
        <f t="shared" ref="J11:J22" si="4">B11*SIN(RADIANS($F$8))</f>
        <v>8.6824088833465166E-2</v>
      </c>
      <c r="S11" s="69" t="s">
        <v>0</v>
      </c>
      <c r="T11" s="69" t="s">
        <v>0</v>
      </c>
      <c r="U11" s="69" t="s">
        <v>0</v>
      </c>
      <c r="V11" s="69" t="s">
        <v>0</v>
      </c>
    </row>
    <row r="12" spans="1:259" ht="35.1" customHeight="1">
      <c r="B12" s="89">
        <v>1</v>
      </c>
      <c r="C12" s="168" t="s">
        <v>17</v>
      </c>
      <c r="D12" s="168"/>
      <c r="E12" s="39">
        <v>79</v>
      </c>
      <c r="F12" s="94">
        <f t="shared" si="0"/>
        <v>5.1445540159703071</v>
      </c>
      <c r="G12" s="95">
        <f t="shared" si="1"/>
        <v>5.2400448583845796</v>
      </c>
      <c r="H12" s="95">
        <f t="shared" si="2"/>
        <v>4.8927485030507194</v>
      </c>
      <c r="I12" s="70">
        <f t="shared" si="3"/>
        <v>5.0663966807176495</v>
      </c>
      <c r="J12" s="70">
        <f t="shared" si="4"/>
        <v>0.17364817766693033</v>
      </c>
      <c r="S12" s="69" t="s">
        <v>0</v>
      </c>
      <c r="T12" s="69" t="s">
        <v>0</v>
      </c>
      <c r="U12" s="69" t="s">
        <v>0</v>
      </c>
      <c r="V12" s="69" t="s">
        <v>0</v>
      </c>
    </row>
    <row r="13" spans="1:259" ht="35.1" customHeight="1">
      <c r="B13" s="19">
        <v>1.5</v>
      </c>
      <c r="C13" s="169" t="s">
        <v>10</v>
      </c>
      <c r="D13" s="169"/>
      <c r="E13" s="38">
        <v>79</v>
      </c>
      <c r="F13" s="18">
        <f t="shared" si="0"/>
        <v>7.7168310239554607</v>
      </c>
      <c r="G13" s="18">
        <f t="shared" si="1"/>
        <v>7.8600672875768689</v>
      </c>
      <c r="H13" s="18">
        <f t="shared" si="2"/>
        <v>7.3391227545760787</v>
      </c>
      <c r="I13" s="68">
        <f t="shared" si="3"/>
        <v>7.5995950210764738</v>
      </c>
      <c r="J13" s="68">
        <f t="shared" si="4"/>
        <v>0.26047226650039551</v>
      </c>
      <c r="S13" s="69" t="s">
        <v>0</v>
      </c>
      <c r="T13" s="69" t="s">
        <v>0</v>
      </c>
      <c r="U13" s="69" t="s">
        <v>0</v>
      </c>
      <c r="V13" s="69" t="s">
        <v>0</v>
      </c>
    </row>
    <row r="14" spans="1:259" ht="35.1" customHeight="1">
      <c r="B14" s="89">
        <v>2</v>
      </c>
      <c r="C14" s="168" t="s">
        <v>11</v>
      </c>
      <c r="D14" s="168"/>
      <c r="E14" s="39">
        <v>79</v>
      </c>
      <c r="F14" s="94">
        <f t="shared" si="0"/>
        <v>10.289108031940614</v>
      </c>
      <c r="G14" s="95">
        <f t="shared" si="1"/>
        <v>10.480089716769159</v>
      </c>
      <c r="H14" s="95">
        <f t="shared" si="2"/>
        <v>9.7854970061014388</v>
      </c>
      <c r="I14" s="70">
        <f t="shared" si="3"/>
        <v>10.132793361435299</v>
      </c>
      <c r="J14" s="70">
        <f t="shared" si="4"/>
        <v>0.34729635533386066</v>
      </c>
      <c r="S14" s="69" t="s">
        <v>0</v>
      </c>
      <c r="T14" s="69" t="s">
        <v>0</v>
      </c>
      <c r="U14" s="69" t="s">
        <v>0</v>
      </c>
      <c r="V14" s="69" t="s">
        <v>0</v>
      </c>
    </row>
    <row r="15" spans="1:259" ht="35.1" customHeight="1">
      <c r="B15" s="19">
        <v>2.5</v>
      </c>
      <c r="C15" s="169" t="s">
        <v>12</v>
      </c>
      <c r="D15" s="169"/>
      <c r="E15" s="38">
        <v>78</v>
      </c>
      <c r="F15" s="18">
        <f t="shared" si="0"/>
        <v>11.761575273696128</v>
      </c>
      <c r="G15" s="18">
        <f t="shared" si="1"/>
        <v>12.017010961339954</v>
      </c>
      <c r="H15" s="18">
        <f t="shared" si="2"/>
        <v>11.148770073005304</v>
      </c>
      <c r="I15" s="68">
        <f t="shared" si="3"/>
        <v>11.582890517172629</v>
      </c>
      <c r="J15" s="68">
        <f t="shared" si="4"/>
        <v>0.43412044416732581</v>
      </c>
      <c r="S15" s="69" t="s">
        <v>0</v>
      </c>
      <c r="T15" s="69" t="s">
        <v>0</v>
      </c>
      <c r="U15" s="69" t="s">
        <v>0</v>
      </c>
      <c r="V15" s="69" t="s">
        <v>0</v>
      </c>
    </row>
    <row r="16" spans="1:259" ht="35.1" customHeight="1">
      <c r="B16" s="89">
        <v>3</v>
      </c>
      <c r="C16" s="168" t="s">
        <v>13</v>
      </c>
      <c r="D16" s="168"/>
      <c r="E16" s="39">
        <v>76</v>
      </c>
      <c r="F16" s="94">
        <f t="shared" si="0"/>
        <v>12.032342800607537</v>
      </c>
      <c r="G16" s="95">
        <f t="shared" si="1"/>
        <v>12.370489009939718</v>
      </c>
      <c r="H16" s="95">
        <f t="shared" si="2"/>
        <v>11.328599943938137</v>
      </c>
      <c r="I16" s="70">
        <f t="shared" si="3"/>
        <v>11.849544476938927</v>
      </c>
      <c r="J16" s="70">
        <f t="shared" si="4"/>
        <v>0.52094453300079102</v>
      </c>
      <c r="S16" s="69" t="s">
        <v>0</v>
      </c>
      <c r="T16" s="69" t="s">
        <v>0</v>
      </c>
      <c r="U16" s="69" t="s">
        <v>0</v>
      </c>
      <c r="V16" s="69" t="s">
        <v>0</v>
      </c>
    </row>
    <row r="17" spans="2:24" ht="35.1" customHeight="1">
      <c r="B17" s="19">
        <v>3.5</v>
      </c>
      <c r="C17" s="169" t="s">
        <v>14</v>
      </c>
      <c r="D17" s="169"/>
      <c r="E17" s="38">
        <v>75</v>
      </c>
      <c r="F17" s="18">
        <f t="shared" si="0"/>
        <v>13.062177826491071</v>
      </c>
      <c r="G17" s="18">
        <f t="shared" si="1"/>
        <v>13.471502616586815</v>
      </c>
      <c r="H17" s="18">
        <f t="shared" si="2"/>
        <v>12.255965372918304</v>
      </c>
      <c r="I17" s="68">
        <f t="shared" si="3"/>
        <v>12.863733994752559</v>
      </c>
      <c r="J17" s="68">
        <f t="shared" si="4"/>
        <v>0.60776862183425617</v>
      </c>
      <c r="S17" s="69" t="s">
        <v>0</v>
      </c>
      <c r="T17" s="69" t="s">
        <v>0</v>
      </c>
      <c r="U17" s="69" t="s">
        <v>0</v>
      </c>
      <c r="V17" s="69" t="s">
        <v>0</v>
      </c>
    </row>
    <row r="18" spans="2:24" ht="35.1" customHeight="1">
      <c r="B18" s="89">
        <v>4</v>
      </c>
      <c r="C18" s="168" t="s">
        <v>15</v>
      </c>
      <c r="D18" s="168"/>
      <c r="E18" s="39">
        <v>74</v>
      </c>
      <c r="F18" s="94">
        <f t="shared" si="0"/>
        <v>13.949657775363635</v>
      </c>
      <c r="G18" s="95">
        <f t="shared" si="1"/>
        <v>14.432323839712859</v>
      </c>
      <c r="H18" s="95">
        <f t="shared" si="2"/>
        <v>13.043138418377415</v>
      </c>
      <c r="I18" s="70">
        <f t="shared" si="3"/>
        <v>13.737731129045137</v>
      </c>
      <c r="J18" s="70">
        <f t="shared" si="4"/>
        <v>0.69459271066772132</v>
      </c>
      <c r="S18" s="69" t="s">
        <v>0</v>
      </c>
      <c r="T18" s="69" t="s">
        <v>0</v>
      </c>
      <c r="U18" s="69" t="s">
        <v>0</v>
      </c>
      <c r="V18" s="69" t="s">
        <v>0</v>
      </c>
    </row>
    <row r="19" spans="2:24" ht="35.1" customHeight="1">
      <c r="B19" s="19">
        <v>5</v>
      </c>
      <c r="C19" s="169" t="s">
        <v>18</v>
      </c>
      <c r="D19" s="169"/>
      <c r="E19" s="38">
        <v>72</v>
      </c>
      <c r="F19" s="18">
        <f t="shared" si="0"/>
        <v>15.388417685876263</v>
      </c>
      <c r="G19" s="18">
        <f t="shared" si="1"/>
        <v>16.022873931975777</v>
      </c>
      <c r="H19" s="18">
        <f t="shared" si="2"/>
        <v>14.286392155306473</v>
      </c>
      <c r="I19" s="68">
        <f t="shared" si="3"/>
        <v>15.154633043641125</v>
      </c>
      <c r="J19" s="68">
        <f t="shared" si="4"/>
        <v>0.86824088833465163</v>
      </c>
      <c r="S19" s="69" t="s">
        <v>0</v>
      </c>
      <c r="T19" s="69" t="s">
        <v>0</v>
      </c>
      <c r="U19" s="69" t="s">
        <v>0</v>
      </c>
      <c r="V19" s="69" t="s">
        <v>0</v>
      </c>
    </row>
    <row r="20" spans="2:24" ht="35.1" customHeight="1">
      <c r="B20" s="89">
        <v>6</v>
      </c>
      <c r="C20" s="168" t="s">
        <v>19</v>
      </c>
      <c r="D20" s="168"/>
      <c r="E20" s="39">
        <v>71</v>
      </c>
      <c r="F20" s="94">
        <f t="shared" si="0"/>
        <v>17.425265266054932</v>
      </c>
      <c r="G20" s="95">
        <f t="shared" si="1"/>
        <v>18.202425398306815</v>
      </c>
      <c r="H20" s="95">
        <f t="shared" si="2"/>
        <v>16.118647266303654</v>
      </c>
      <c r="I20" s="70">
        <f t="shared" si="3"/>
        <v>17.160536332305234</v>
      </c>
      <c r="J20" s="70">
        <f t="shared" si="4"/>
        <v>1.041889066001582</v>
      </c>
      <c r="S20" s="69" t="s">
        <v>0</v>
      </c>
      <c r="T20" s="69" t="s">
        <v>0</v>
      </c>
      <c r="U20" s="69" t="s">
        <v>0</v>
      </c>
      <c r="V20" s="69" t="s">
        <v>0</v>
      </c>
    </row>
    <row r="21" spans="2:24" ht="35.1" customHeight="1">
      <c r="B21" s="19">
        <v>7</v>
      </c>
      <c r="C21" s="169" t="s">
        <v>20</v>
      </c>
      <c r="D21" s="169"/>
      <c r="E21" s="38">
        <v>69</v>
      </c>
      <c r="F21" s="18">
        <f t="shared" si="0"/>
        <v>18.235623452856604</v>
      </c>
      <c r="G21" s="18">
        <f t="shared" si="1"/>
        <v>19.174120601052948</v>
      </c>
      <c r="H21" s="18">
        <f t="shared" si="2"/>
        <v>16.74304611371592</v>
      </c>
      <c r="I21" s="68">
        <f t="shared" si="3"/>
        <v>17.958583357384434</v>
      </c>
      <c r="J21" s="68">
        <f t="shared" si="4"/>
        <v>1.2155372436685123</v>
      </c>
      <c r="S21" s="71" t="s">
        <v>0</v>
      </c>
      <c r="T21" s="71" t="s">
        <v>0</v>
      </c>
      <c r="U21" s="71" t="s">
        <v>0</v>
      </c>
      <c r="V21" s="71" t="s">
        <v>0</v>
      </c>
    </row>
    <row r="22" spans="2:24" ht="35.1" customHeight="1">
      <c r="B22" s="89">
        <v>8</v>
      </c>
      <c r="C22" s="168" t="s">
        <v>21</v>
      </c>
      <c r="D22" s="168"/>
      <c r="E22" s="39">
        <v>68</v>
      </c>
      <c r="F22" s="94">
        <f t="shared" si="0"/>
        <v>19.800694827330371</v>
      </c>
      <c r="G22" s="95">
        <f t="shared" si="1"/>
        <v>20.889063202319118</v>
      </c>
      <c r="H22" s="95">
        <f t="shared" si="2"/>
        <v>18.11069235964823</v>
      </c>
      <c r="I22" s="70">
        <f t="shared" si="3"/>
        <v>19.499877780983674</v>
      </c>
      <c r="J22" s="70">
        <f t="shared" si="4"/>
        <v>1.3891854213354426</v>
      </c>
    </row>
    <row r="23" spans="2:24">
      <c r="I23" s="69"/>
      <c r="J23" s="71" t="s">
        <v>0</v>
      </c>
    </row>
    <row r="24" spans="2:24" ht="27.75" customHeight="1">
      <c r="B24" s="36" t="s">
        <v>72</v>
      </c>
      <c r="C24" s="36"/>
    </row>
    <row r="25" spans="2:24" ht="18" customHeight="1">
      <c r="B25" s="73" t="s">
        <v>22</v>
      </c>
      <c r="C25" s="73"/>
    </row>
    <row r="26" spans="2:24" ht="18" customHeight="1">
      <c r="B26" s="73" t="s">
        <v>23</v>
      </c>
      <c r="C26" s="73"/>
    </row>
    <row r="27" spans="2:24">
      <c r="B27" s="34" t="s">
        <v>0</v>
      </c>
      <c r="C27" s="34"/>
    </row>
    <row r="28" spans="2:24" ht="16.2">
      <c r="B28" s="35" t="s">
        <v>73</v>
      </c>
      <c r="C28" s="35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</row>
    <row r="29" spans="2:24" ht="16.2">
      <c r="B29" s="35" t="s">
        <v>1</v>
      </c>
      <c r="C29" s="35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</row>
    <row r="30" spans="2:24" ht="16.2">
      <c r="B30" s="37" t="s">
        <v>74</v>
      </c>
      <c r="C30" s="37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5"/>
      <c r="W30" s="74"/>
      <c r="X30" s="74"/>
    </row>
  </sheetData>
  <sheetProtection algorithmName="SHA-512" hashValue="PkewOTABzLQtg5QDF60OezCBAJ/knTbOP9JxJecydiDjTCLV0qSQ/HKbLgKb2JKSjOfIgQX0aA7hJd6pHHgPag==" saltValue="FtRDJoeT/1N5zQYc0cWFWw==" spinCount="100000" sheet="1" objects="1" scenarios="1"/>
  <mergeCells count="19">
    <mergeCell ref="C22:D22"/>
    <mergeCell ref="D1:E1"/>
    <mergeCell ref="C20:D20"/>
    <mergeCell ref="C21:D21"/>
    <mergeCell ref="F1:G1"/>
    <mergeCell ref="S4:T4"/>
    <mergeCell ref="C17:D17"/>
    <mergeCell ref="C18:D18"/>
    <mergeCell ref="C19:D19"/>
    <mergeCell ref="C12:D12"/>
    <mergeCell ref="C13:D13"/>
    <mergeCell ref="C14:D14"/>
    <mergeCell ref="C15:D15"/>
    <mergeCell ref="C16:D16"/>
    <mergeCell ref="E4:F4"/>
    <mergeCell ref="G4:H4"/>
    <mergeCell ref="B8:E8"/>
    <mergeCell ref="C10:D10"/>
    <mergeCell ref="C11:D11"/>
  </mergeCells>
  <conditionalFormatting sqref="E13:E21">
    <cfRule type="expression" dxfId="11" priority="9">
      <formula>#REF!=4</formula>
    </cfRule>
    <cfRule type="expression" dxfId="10" priority="10">
      <formula>#REF!=1</formula>
    </cfRule>
    <cfRule type="expression" dxfId="9" priority="11">
      <formula>#REF!=2</formula>
    </cfRule>
    <cfRule type="expression" dxfId="8" priority="12">
      <formula>#REF!=3</formula>
    </cfRule>
  </conditionalFormatting>
  <conditionalFormatting sqref="E11:E12">
    <cfRule type="expression" dxfId="7" priority="5">
      <formula>#REF!=4</formula>
    </cfRule>
    <cfRule type="expression" dxfId="6" priority="6">
      <formula>#REF!=1</formula>
    </cfRule>
    <cfRule type="expression" dxfId="5" priority="7">
      <formula>#REF!=2</formula>
    </cfRule>
    <cfRule type="expression" dxfId="4" priority="8">
      <formula>#REF!=3</formula>
    </cfRule>
  </conditionalFormatting>
  <conditionalFormatting sqref="E22">
    <cfRule type="expression" dxfId="3" priority="1">
      <formula>#REF!=4</formula>
    </cfRule>
    <cfRule type="expression" dxfId="2" priority="2">
      <formula>#REF!=1</formula>
    </cfRule>
    <cfRule type="expression" dxfId="1" priority="3">
      <formula>#REF!=2</formula>
    </cfRule>
    <cfRule type="expression" dxfId="0" priority="4">
      <formula>#REF!=3</formula>
    </cfRule>
  </conditionalFormatting>
  <hyperlinks>
    <hyperlink ref="E4:F4" location="'LPL-IV'!E4" display="горизонтальній площині" xr:uid="{29367B33-D1B2-48E2-8DC7-CDB8C42B2C22}"/>
    <hyperlink ref="B30" r:id="rId1" xr:uid="{F64F39FA-CCFE-4281-AE5D-A2FCBEAE039C}"/>
    <hyperlink ref="E6" location="'ухил-І'!E6" display="LPL-І" xr:uid="{FC08E1E9-5F36-4A71-A4FB-D5C5EF6DAD00}"/>
    <hyperlink ref="C1" location="start!D2" display="→ головна" xr:uid="{1E6D0BA5-7F6F-4F8A-8C7C-D99DB9289948}"/>
    <hyperlink ref="F1:G1" location="'роздільна відстань'!F8" display="→ роздільна відстань" xr:uid="{C5D40035-7B17-472B-B0CE-B979E405F1B4}"/>
    <hyperlink ref="H1" location="перерахунок!D6" display="→ перерахунок" xr:uid="{56772815-46D5-4B2E-AF74-9778715825E3}"/>
    <hyperlink ref="F6" location="'ухил-ІІ'!F6" display="LPL-ІІ" xr:uid="{8D60E2B6-5B42-442C-8C16-2E1F6F9E413A}"/>
    <hyperlink ref="G6" location="'ухил-ІІІ'!G6" display="LPL-III" xr:uid="{F16559A3-A5B9-492C-9224-F5F05D539562}"/>
  </hyperlinks>
  <pageMargins left="0.7" right="0.7" top="0.75" bottom="0.75" header="0.51180555555555496" footer="0.51180555555555496"/>
  <pageSetup paperSize="9" firstPageNumber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Аркуші</vt:lpstr>
      </vt:variant>
      <vt:variant>
        <vt:i4>12</vt:i4>
      </vt:variant>
    </vt:vector>
  </HeadingPairs>
  <TitlesOfParts>
    <vt:vector size="12" baseType="lpstr">
      <vt:lpstr>start</vt:lpstr>
      <vt:lpstr>LPL-I</vt:lpstr>
      <vt:lpstr>LPL-II</vt:lpstr>
      <vt:lpstr>LPL-III</vt:lpstr>
      <vt:lpstr>LPL-IV</vt:lpstr>
      <vt:lpstr>ухил-І</vt:lpstr>
      <vt:lpstr>ухил-ІІ</vt:lpstr>
      <vt:lpstr>ухил-ІІІ</vt:lpstr>
      <vt:lpstr>ухил-ІV</vt:lpstr>
      <vt:lpstr>роздільна відстань</vt:lpstr>
      <vt:lpstr>перерахунок</vt:lpstr>
      <vt:lpstr>E.S.E.</vt:lpstr>
    </vt:vector>
  </TitlesOfParts>
  <Company>ELKO-BIS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Oleg Denys</dc:creator>
  <cp:lastModifiedBy>Oleg Denys</cp:lastModifiedBy>
  <cp:revision>1</cp:revision>
  <cp:lastPrinted>2012-11-06T07:18:39Z</cp:lastPrinted>
  <dcterms:created xsi:type="dcterms:W3CDTF">2012-10-11T12:42:56Z</dcterms:created>
  <dcterms:modified xsi:type="dcterms:W3CDTF">2021-07-12T12:32:48Z</dcterms:modified>
  <dc:language>uk-UA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ELKO-BIS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KSOProductBuildVer">
    <vt:lpwstr>1049-10.2.0.5871</vt:lpwstr>
  </property>
  <property fmtid="{D5CDD505-2E9C-101B-9397-08002B2CF9AE}" pid="7" name="LinksUpToDate">
    <vt:bool>false</vt:bool>
  </property>
  <property fmtid="{D5CDD505-2E9C-101B-9397-08002B2CF9AE}" pid="8" name="ScaleCrop">
    <vt:bool>false</vt:bool>
  </property>
  <property fmtid="{D5CDD505-2E9C-101B-9397-08002B2CF9AE}" pid="9" name="ShareDoc">
    <vt:bool>false</vt:bool>
  </property>
</Properties>
</file>