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ЦяКнига" defaultThemeVersion="166925"/>
  <mc:AlternateContent xmlns:mc="http://schemas.openxmlformats.org/markup-compatibility/2006">
    <mc:Choice Requires="x15">
      <x15ac:absPath xmlns:x15ac="http://schemas.microsoft.com/office/spreadsheetml/2010/11/ac" url="G:\Інші комп’ютери\FS\[FS-LPS]\6 - FS ЦІНИ\"/>
    </mc:Choice>
  </mc:AlternateContent>
  <xr:revisionPtr revIDLastSave="0" documentId="13_ncr:1_{AD94D172-3CF4-48C2-85C3-35E9BEA5D1DD}" xr6:coauthVersionLast="47" xr6:coauthVersionMax="47" xr10:uidLastSave="{00000000-0000-0000-0000-000000000000}"/>
  <bookViews>
    <workbookView xWindow="-108" yWindow="-108" windowWidth="23256" windowHeight="13176" tabRatio="596" xr2:uid="{00000000-000D-0000-FFFF-FFFF00000000}"/>
  </bookViews>
  <sheets>
    <sheet name="Блискавкозахист FS" sheetId="6" r:id="rId1"/>
    <sheet name="Заземлення" sheetId="7" r:id="rId2"/>
    <sheet name="Окремостоячі БП" sheetId="3" r:id="rId3"/>
    <sheet name="SPD (ПЗІП)" sheetId="2" r:id="rId4"/>
    <sheet name="E.S.E. GROMOSTAR" sheetId="4" r:id="rId5"/>
    <sheet name="Full price" sheetId="9" r:id="rId6"/>
  </sheets>
  <definedNames>
    <definedName name="__xlnm_Print_Area" localSheetId="4">'E.S.E. GROMOSTAR'!$A$6:$H$29</definedName>
    <definedName name="__xlnm_Print_Area" localSheetId="0">'Блискавкозахист FS'!$A$5:$H$562</definedName>
    <definedName name="__xlnm_Print_Area" localSheetId="1">Заземлення!$A$5:$H$160</definedName>
    <definedName name="__xlnm_Print_Area" localSheetId="2">'Окремостоячі БП'!$A$6:$I$126</definedName>
    <definedName name="__xlnm_Print_Area_0" localSheetId="4">'E.S.E. GROMOSTAR'!$A$6:$H$29</definedName>
    <definedName name="__xlnm_Print_Area_0" localSheetId="0">'Блискавкозахист FS'!$A$5:$H$562</definedName>
    <definedName name="__xlnm_Print_Area_0" localSheetId="1">Заземлення!$A$5:$H$160</definedName>
    <definedName name="__xlnm_Print_Area_0" localSheetId="2">'Окремостоячі БП'!$A$6:$I$126</definedName>
    <definedName name="__xlnm_Print_Area_0_0" localSheetId="4">'E.S.E. GROMOSTAR'!$A$6:$H$29</definedName>
    <definedName name="__xlnm_Print_Area_0_0" localSheetId="0">'Блискавкозахист FS'!$A$5:$H$562</definedName>
    <definedName name="__xlnm_Print_Area_0_0" localSheetId="1">Заземлення!$A$5:$H$160</definedName>
    <definedName name="__xlnm_Print_Area_0_0" localSheetId="2">'Окремостоячі БП'!$A$6:$I$126</definedName>
    <definedName name="__xlnm_Print_Area_0_0_0" localSheetId="4">'E.S.E. GROMOSTAR'!$A$6:$H$29</definedName>
    <definedName name="__xlnm_Print_Area_0_0_0" localSheetId="0">'Блискавкозахист FS'!$A$5:$H$562</definedName>
    <definedName name="__xlnm_Print_Area_0_0_0" localSheetId="1">Заземлення!$A$5:$H$160</definedName>
    <definedName name="__xlnm_Print_Area_0_0_0" localSheetId="2">'Окремостоячі БП'!$A$6:$I$126</definedName>
    <definedName name="__xlnm_Print_Area_0_0_0_0" localSheetId="4">'E.S.E. GROMOSTAR'!$A$6:$H$29</definedName>
    <definedName name="__xlnm_Print_Area_0_0_0_0" localSheetId="0">'Блискавкозахист FS'!$A$5:$H$562</definedName>
    <definedName name="__xlnm_Print_Area_0_0_0_0" localSheetId="1">Заземлення!$A$5:$H$160</definedName>
    <definedName name="__xlnm_Print_Area_0_0_0_0" localSheetId="2">'Окремостоячі БП'!$A$6:$I$126</definedName>
    <definedName name="__xlnm_Print_Area_0_0_0_0_0" localSheetId="4">'E.S.E. GROMOSTAR'!$A$6:$H$29</definedName>
    <definedName name="__xlnm_Print_Area_0_0_0_0_0" localSheetId="0">'Блискавкозахист FS'!$A$5:$H$562</definedName>
    <definedName name="__xlnm_Print_Area_0_0_0_0_0" localSheetId="1">Заземлення!$A$5:$H$160</definedName>
    <definedName name="__xlnm_Print_Area_0_0_0_0_0" localSheetId="2">'Окремостоячі БП'!$A$6:$I$126</definedName>
    <definedName name="__xlnm_Print_Area_0_0_0_0_0_0" localSheetId="4">'E.S.E. GROMOSTAR'!$A$6:$H$29</definedName>
    <definedName name="__xlnm_Print_Area_0_0_0_0_0_0" localSheetId="0">'Блискавкозахист FS'!$A$5:$H$562</definedName>
    <definedName name="__xlnm_Print_Area_0_0_0_0_0_0" localSheetId="1">Заземлення!$A$5:$H$160</definedName>
    <definedName name="__xlnm_Print_Area_0_0_0_0_0_0" localSheetId="2">'Окремостоячі БП'!$A$6:$I$126</definedName>
    <definedName name="__xlnm_Print_Area_0_0_0_0_0_0_0" localSheetId="4">'E.S.E. GROMOSTAR'!$A$6:$H$29</definedName>
    <definedName name="__xlnm_Print_Area_0_0_0_0_0_0_0" localSheetId="0">'Блискавкозахист FS'!$A$5:$H$562</definedName>
    <definedName name="__xlnm_Print_Area_0_0_0_0_0_0_0" localSheetId="1">Заземлення!$A$5:$H$160</definedName>
    <definedName name="__xlnm_Print_Area_0_0_0_0_0_0_0" localSheetId="2">'Окремостоячі БП'!$A$6:$I$126</definedName>
    <definedName name="__xlnm_Print_Area_0_0_0_0_0_0_0_0" localSheetId="4">'E.S.E. GROMOSTAR'!$A$6:$H$29</definedName>
    <definedName name="__xlnm_Print_Area_0_0_0_0_0_0_0_0" localSheetId="0">'Блискавкозахист FS'!$A$5:$H$562</definedName>
    <definedName name="__xlnm_Print_Area_0_0_0_0_0_0_0_0" localSheetId="1">Заземлення!$A$5:$H$160</definedName>
    <definedName name="__xlnm_Print_Area_0_0_0_0_0_0_0_0" localSheetId="2">'Окремостоячі БП'!$A$6:$I$126</definedName>
    <definedName name="__xlnm_Print_Area_0_0_0_0_0_0_0_0_0" localSheetId="4">'E.S.E. GROMOSTAR'!$A$6:$H$29</definedName>
    <definedName name="__xlnm_Print_Area_0_0_0_0_0_0_0_0_0" localSheetId="0">'Блискавкозахист FS'!$A$5:$H$562</definedName>
    <definedName name="__xlnm_Print_Area_0_0_0_0_0_0_0_0_0" localSheetId="1">Заземлення!$A$5:$H$160</definedName>
    <definedName name="__xlnm_Print_Area_0_0_0_0_0_0_0_0_0" localSheetId="2">'Окремостоячі БП'!$A$6:$I$126</definedName>
    <definedName name="__xlnm_Print_Area_0_0_0_0_0_0_0_0_0_0" localSheetId="4">'E.S.E. GROMOSTAR'!$A$6:$H$29</definedName>
    <definedName name="__xlnm_Print_Area_0_0_0_0_0_0_0_0_0_0" localSheetId="0">'Блискавкозахист FS'!$A$5:$H$562</definedName>
    <definedName name="__xlnm_Print_Area_0_0_0_0_0_0_0_0_0_0" localSheetId="1">Заземлення!$A$5:$H$160</definedName>
    <definedName name="__xlnm_Print_Area_0_0_0_0_0_0_0_0_0_0" localSheetId="2">'Окремостоячі БП'!$A$6:$I$126</definedName>
    <definedName name="__xlnm_Print_Area_0_0_0_0_0_0_0_0_0_0_0" localSheetId="4">'E.S.E. GROMOSTAR'!$A$6:$H$29</definedName>
    <definedName name="__xlnm_Print_Area_0_0_0_0_0_0_0_0_0_0_0" localSheetId="0">'Блискавкозахист FS'!$A$5:$H$562</definedName>
    <definedName name="__xlnm_Print_Area_0_0_0_0_0_0_0_0_0_0_0" localSheetId="1">Заземлення!$A$5:$H$160</definedName>
    <definedName name="__xlnm_Print_Area_0_0_0_0_0_0_0_0_0_0_0" localSheetId="2">'Окремостоячі БП'!$A$6:$I$126</definedName>
    <definedName name="__xlnm_Print_Area_0_0_0_0_0_0_0_0_0_0_0_0" localSheetId="4">'E.S.E. GROMOSTAR'!$A$6:$H$29</definedName>
    <definedName name="__xlnm_Print_Area_0_0_0_0_0_0_0_0_0_0_0_0" localSheetId="0">'Блискавкозахист FS'!$A$5:$H$562</definedName>
    <definedName name="__xlnm_Print_Area_0_0_0_0_0_0_0_0_0_0_0_0" localSheetId="1">Заземлення!$A$5:$H$160</definedName>
    <definedName name="__xlnm_Print_Area_0_0_0_0_0_0_0_0_0_0_0_0" localSheetId="2">'Окремостоячі БП'!$A$6:$I$126</definedName>
    <definedName name="Excel_BuiltIn_Print_Area" localSheetId="4">"#ref!"</definedName>
    <definedName name="Excel_BuiltIn_Print_Area" localSheetId="0">"#ref!"</definedName>
    <definedName name="Excel_BuiltIn_Print_Area" localSheetId="1">"#ref!"</definedName>
    <definedName name="Excel_BuiltIn_Print_Area" localSheetId="2">"#ref!"</definedName>
    <definedName name="Print_Area_0" localSheetId="4">'E.S.E. GROMOSTAR'!$A$1:$H$27</definedName>
    <definedName name="Print_Area_0" localSheetId="3">'SPD (ПЗІП)'!$B$1:$L$79</definedName>
    <definedName name="Print_Area_0" localSheetId="0">'Блискавкозахист FS'!$A$1:$H$560</definedName>
    <definedName name="Print_Area_0" localSheetId="1">Заземлення!$A$1:$H$153</definedName>
    <definedName name="Print_Area_0" localSheetId="2">'Окремостоячі БП'!$A$1:$I$125</definedName>
    <definedName name="_xlnm.Print_Area" localSheetId="4">'E.S.E. GROMOSTAR'!$A$1:$I$27</definedName>
    <definedName name="_xlnm.Print_Area" localSheetId="3">'SPD (ПЗІП)'!$B$1:$L$79</definedName>
    <definedName name="_xlnm.Print_Area" localSheetId="0">'Блискавкозахист FS'!$A$1:$I$561</definedName>
    <definedName name="_xlnm.Print_Area" localSheetId="1">Заземлення!$A$1:$I$168</definedName>
    <definedName name="_xlnm.Print_Area" localSheetId="2">'Окремостоячі БП'!$A$1:$J$129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1" i="6" l="1"/>
  <c r="H61" i="6" s="1"/>
  <c r="G103" i="6"/>
  <c r="I103" i="6" s="1"/>
  <c r="G101" i="6"/>
  <c r="I101" i="6" s="1"/>
  <c r="F61" i="9"/>
  <c r="F60" i="9"/>
  <c r="F402" i="9"/>
  <c r="H101" i="6" l="1"/>
  <c r="H103" i="6"/>
  <c r="F38" i="9" l="1"/>
  <c r="F309" i="9"/>
  <c r="F166" i="9"/>
  <c r="F123" i="9"/>
  <c r="F122" i="9"/>
  <c r="F121" i="9"/>
  <c r="F12" i="9" l="1"/>
  <c r="G99" i="6"/>
  <c r="I99" i="6" s="1"/>
  <c r="F58" i="9"/>
  <c r="G33" i="6"/>
  <c r="G31" i="6"/>
  <c r="I31" i="6" s="1"/>
  <c r="F23" i="9"/>
  <c r="K23" i="2"/>
  <c r="J23" i="2" s="1"/>
  <c r="K22" i="2"/>
  <c r="J22" i="2" s="1"/>
  <c r="K21" i="2"/>
  <c r="J21" i="2" s="1"/>
  <c r="K20" i="2"/>
  <c r="J20" i="2" s="1"/>
  <c r="K19" i="2"/>
  <c r="J19" i="2" s="1"/>
  <c r="K18" i="2"/>
  <c r="J18" i="2" s="1"/>
  <c r="K16" i="2"/>
  <c r="J16" i="2" s="1"/>
  <c r="K15" i="2"/>
  <c r="J15" i="2" s="1"/>
  <c r="K14" i="2"/>
  <c r="J14" i="2" s="1"/>
  <c r="K13" i="2"/>
  <c r="J13" i="2" s="1"/>
  <c r="K12" i="2"/>
  <c r="J12" i="2" s="1"/>
  <c r="K11" i="2"/>
  <c r="J11" i="2" s="1"/>
  <c r="F508" i="9"/>
  <c r="E508" i="9" s="1"/>
  <c r="F507" i="9"/>
  <c r="E507" i="9" s="1"/>
  <c r="F506" i="9"/>
  <c r="E506" i="9" s="1"/>
  <c r="F505" i="9"/>
  <c r="E505" i="9" s="1"/>
  <c r="F504" i="9"/>
  <c r="E504" i="9" s="1"/>
  <c r="F503" i="9"/>
  <c r="E503" i="9" s="1"/>
  <c r="F501" i="9"/>
  <c r="E501" i="9" s="1"/>
  <c r="F500" i="9"/>
  <c r="E500" i="9" s="1"/>
  <c r="F499" i="9"/>
  <c r="E499" i="9" s="1"/>
  <c r="F498" i="9"/>
  <c r="E498" i="9" s="1"/>
  <c r="F497" i="9"/>
  <c r="E497" i="9" s="1"/>
  <c r="F496" i="9"/>
  <c r="E496" i="9" s="1"/>
  <c r="H99" i="6" l="1"/>
  <c r="H31" i="6"/>
  <c r="L23" i="2"/>
  <c r="L22" i="2"/>
  <c r="L21" i="2"/>
  <c r="L20" i="2"/>
  <c r="L19" i="2"/>
  <c r="L18" i="2"/>
  <c r="L16" i="2"/>
  <c r="L15" i="2"/>
  <c r="L14" i="2"/>
  <c r="L13" i="2"/>
  <c r="E492" i="9"/>
  <c r="G30" i="4" s="1"/>
  <c r="E491" i="9"/>
  <c r="G25" i="4" s="1"/>
  <c r="E490" i="9"/>
  <c r="G23" i="4" s="1"/>
  <c r="E489" i="9"/>
  <c r="G18" i="4" s="1"/>
  <c r="E488" i="9"/>
  <c r="G16" i="4" s="1"/>
  <c r="E487" i="9"/>
  <c r="G14" i="4" s="1"/>
  <c r="E486" i="9"/>
  <c r="G12" i="4" s="1"/>
  <c r="G79" i="7"/>
  <c r="G76" i="7"/>
  <c r="F487" i="9" l="1"/>
  <c r="G487" i="9" s="1"/>
  <c r="F488" i="9"/>
  <c r="G488" i="9" s="1"/>
  <c r="F489" i="9"/>
  <c r="G489" i="9" s="1"/>
  <c r="F490" i="9"/>
  <c r="G490" i="9" s="1"/>
  <c r="F491" i="9"/>
  <c r="G491" i="9" s="1"/>
  <c r="F492" i="9"/>
  <c r="G492" i="9" s="1"/>
  <c r="F486" i="9"/>
  <c r="G486" i="9" s="1"/>
  <c r="E548" i="9"/>
  <c r="F548" i="9" s="1"/>
  <c r="G548" i="9" s="1"/>
  <c r="E547" i="9"/>
  <c r="F547" i="9" s="1"/>
  <c r="G547" i="9" s="1"/>
  <c r="E546" i="9"/>
  <c r="F546" i="9" s="1"/>
  <c r="G546" i="9" s="1"/>
  <c r="E545" i="9"/>
  <c r="F545" i="9" s="1"/>
  <c r="G545" i="9" s="1"/>
  <c r="E544" i="9"/>
  <c r="F544" i="9" s="1"/>
  <c r="G544" i="9" s="1"/>
  <c r="E543" i="9"/>
  <c r="F543" i="9" s="1"/>
  <c r="G543" i="9" s="1"/>
  <c r="E542" i="9"/>
  <c r="F542" i="9" s="1"/>
  <c r="G542" i="9" s="1"/>
  <c r="E540" i="9"/>
  <c r="F540" i="9" s="1"/>
  <c r="G540" i="9" s="1"/>
  <c r="E539" i="9"/>
  <c r="F539" i="9" s="1"/>
  <c r="G539" i="9" s="1"/>
  <c r="E538" i="9"/>
  <c r="F538" i="9" s="1"/>
  <c r="G538" i="9" s="1"/>
  <c r="E536" i="9"/>
  <c r="F536" i="9" s="1"/>
  <c r="G536" i="9" s="1"/>
  <c r="E535" i="9"/>
  <c r="F535" i="9" s="1"/>
  <c r="G535" i="9" s="1"/>
  <c r="E534" i="9"/>
  <c r="F534" i="9" s="1"/>
  <c r="G534" i="9" s="1"/>
  <c r="E533" i="9"/>
  <c r="F533" i="9" s="1"/>
  <c r="G533" i="9" s="1"/>
  <c r="E532" i="9"/>
  <c r="F532" i="9" s="1"/>
  <c r="G532" i="9" s="1"/>
  <c r="E531" i="9"/>
  <c r="F531" i="9" s="1"/>
  <c r="G531" i="9" s="1"/>
  <c r="E529" i="9"/>
  <c r="F529" i="9" s="1"/>
  <c r="G529" i="9" s="1"/>
  <c r="E528" i="9"/>
  <c r="F528" i="9" s="1"/>
  <c r="G528" i="9" s="1"/>
  <c r="E527" i="9"/>
  <c r="F527" i="9" s="1"/>
  <c r="G527" i="9" s="1"/>
  <c r="E526" i="9"/>
  <c r="F526" i="9" s="1"/>
  <c r="G526" i="9" s="1"/>
  <c r="E525" i="9"/>
  <c r="F525" i="9" s="1"/>
  <c r="G525" i="9" s="1"/>
  <c r="E524" i="9"/>
  <c r="F524" i="9" s="1"/>
  <c r="G524" i="9" s="1"/>
  <c r="E522" i="9"/>
  <c r="F522" i="9" s="1"/>
  <c r="G522" i="9" s="1"/>
  <c r="E521" i="9"/>
  <c r="F521" i="9" s="1"/>
  <c r="G521" i="9" s="1"/>
  <c r="E520" i="9"/>
  <c r="F520" i="9" s="1"/>
  <c r="G520" i="9" s="1"/>
  <c r="E519" i="9"/>
  <c r="F519" i="9" s="1"/>
  <c r="G519" i="9" s="1"/>
  <c r="E518" i="9"/>
  <c r="F518" i="9" s="1"/>
  <c r="G518" i="9" s="1"/>
  <c r="E517" i="9"/>
  <c r="F517" i="9" s="1"/>
  <c r="G517" i="9" s="1"/>
  <c r="F512" i="9"/>
  <c r="E512" i="9" s="1"/>
  <c r="F513" i="9"/>
  <c r="E513" i="9" s="1"/>
  <c r="F514" i="9"/>
  <c r="E514" i="9" s="1"/>
  <c r="F515" i="9"/>
  <c r="E515" i="9" s="1"/>
  <c r="F511" i="9"/>
  <c r="E511" i="9" s="1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40" i="9"/>
  <c r="F435" i="9"/>
  <c r="F436" i="9"/>
  <c r="F437" i="9"/>
  <c r="F438" i="9"/>
  <c r="F434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386" i="9"/>
  <c r="F328" i="9"/>
  <c r="E328" i="9" s="1"/>
  <c r="F329" i="9"/>
  <c r="E329" i="9" s="1"/>
  <c r="F330" i="9"/>
  <c r="E330" i="9" s="1"/>
  <c r="F331" i="9"/>
  <c r="E331" i="9" s="1"/>
  <c r="F332" i="9"/>
  <c r="E332" i="9" s="1"/>
  <c r="F333" i="9"/>
  <c r="E333" i="9" s="1"/>
  <c r="F334" i="9"/>
  <c r="E334" i="9" s="1"/>
  <c r="F335" i="9"/>
  <c r="E335" i="9" s="1"/>
  <c r="F336" i="9"/>
  <c r="E336" i="9" s="1"/>
  <c r="F337" i="9"/>
  <c r="E337" i="9" s="1"/>
  <c r="F338" i="9"/>
  <c r="E338" i="9" s="1"/>
  <c r="F340" i="9"/>
  <c r="E340" i="9" s="1"/>
  <c r="F341" i="9"/>
  <c r="E341" i="9" s="1"/>
  <c r="F342" i="9"/>
  <c r="E342" i="9" s="1"/>
  <c r="F343" i="9"/>
  <c r="E343" i="9" s="1"/>
  <c r="F344" i="9"/>
  <c r="E344" i="9" s="1"/>
  <c r="F347" i="9"/>
  <c r="E347" i="9" s="1"/>
  <c r="F348" i="9"/>
  <c r="E348" i="9" s="1"/>
  <c r="F349" i="9"/>
  <c r="E349" i="9" s="1"/>
  <c r="F350" i="9"/>
  <c r="E350" i="9" s="1"/>
  <c r="F351" i="9"/>
  <c r="E351" i="9" s="1"/>
  <c r="F352" i="9"/>
  <c r="E352" i="9" s="1"/>
  <c r="F353" i="9"/>
  <c r="E353" i="9" s="1"/>
  <c r="F354" i="9"/>
  <c r="E354" i="9" s="1"/>
  <c r="F355" i="9"/>
  <c r="E355" i="9" s="1"/>
  <c r="F356" i="9"/>
  <c r="E356" i="9" s="1"/>
  <c r="F357" i="9"/>
  <c r="E357" i="9" s="1"/>
  <c r="F358" i="9"/>
  <c r="E358" i="9" s="1"/>
  <c r="F359" i="9"/>
  <c r="E359" i="9" s="1"/>
  <c r="F361" i="9"/>
  <c r="E361" i="9" s="1"/>
  <c r="F362" i="9"/>
  <c r="E362" i="9" s="1"/>
  <c r="F363" i="9"/>
  <c r="E363" i="9" s="1"/>
  <c r="F364" i="9"/>
  <c r="E364" i="9" s="1"/>
  <c r="F365" i="9"/>
  <c r="E365" i="9" s="1"/>
  <c r="F366" i="9"/>
  <c r="E366" i="9" s="1"/>
  <c r="F367" i="9"/>
  <c r="E367" i="9" s="1"/>
  <c r="F368" i="9"/>
  <c r="E368" i="9" s="1"/>
  <c r="F370" i="9"/>
  <c r="E370" i="9" s="1"/>
  <c r="F371" i="9"/>
  <c r="E371" i="9" s="1"/>
  <c r="F372" i="9"/>
  <c r="E372" i="9" s="1"/>
  <c r="F373" i="9"/>
  <c r="E373" i="9" s="1"/>
  <c r="F374" i="9"/>
  <c r="E374" i="9" s="1"/>
  <c r="F375" i="9"/>
  <c r="E375" i="9" s="1"/>
  <c r="F376" i="9"/>
  <c r="E376" i="9" s="1"/>
  <c r="F377" i="9"/>
  <c r="E377" i="9" s="1"/>
  <c r="F379" i="9"/>
  <c r="E379" i="9" s="1"/>
  <c r="F380" i="9"/>
  <c r="E380" i="9" s="1"/>
  <c r="F381" i="9"/>
  <c r="E381" i="9" s="1"/>
  <c r="F382" i="9"/>
  <c r="E382" i="9" s="1"/>
  <c r="F383" i="9"/>
  <c r="E383" i="9" s="1"/>
  <c r="F384" i="9"/>
  <c r="E384" i="9" s="1"/>
  <c r="F327" i="9"/>
  <c r="E327" i="9" s="1"/>
  <c r="F321" i="9"/>
  <c r="F322" i="9"/>
  <c r="F323" i="9"/>
  <c r="F324" i="9"/>
  <c r="F320" i="9"/>
  <c r="F312" i="9"/>
  <c r="F313" i="9"/>
  <c r="F314" i="9"/>
  <c r="F315" i="9"/>
  <c r="F316" i="9"/>
  <c r="F317" i="9"/>
  <c r="F318" i="9"/>
  <c r="F311" i="9"/>
  <c r="F302" i="9"/>
  <c r="F303" i="9"/>
  <c r="F304" i="9"/>
  <c r="F305" i="9"/>
  <c r="F306" i="9"/>
  <c r="F307" i="9"/>
  <c r="F308" i="9"/>
  <c r="F301" i="9"/>
  <c r="F290" i="9"/>
  <c r="F291" i="9"/>
  <c r="F292" i="9"/>
  <c r="F293" i="9"/>
  <c r="F294" i="9"/>
  <c r="F295" i="9"/>
  <c r="F296" i="9"/>
  <c r="F297" i="9"/>
  <c r="F298" i="9"/>
  <c r="F299" i="9"/>
  <c r="F289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64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46" i="9"/>
  <c r="F240" i="9"/>
  <c r="F241" i="9"/>
  <c r="F242" i="9"/>
  <c r="F243" i="9"/>
  <c r="F244" i="9"/>
  <c r="F239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5" i="9"/>
  <c r="F236" i="9"/>
  <c r="F237" i="9"/>
  <c r="F210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196" i="9"/>
  <c r="F126" i="9"/>
  <c r="F127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7" i="9"/>
  <c r="F168" i="9"/>
  <c r="F169" i="9"/>
  <c r="F170" i="9"/>
  <c r="F171" i="9"/>
  <c r="F172" i="9"/>
  <c r="F173" i="9"/>
  <c r="F174" i="9"/>
  <c r="F175" i="9"/>
  <c r="F179" i="9"/>
  <c r="F180" i="9"/>
  <c r="F181" i="9"/>
  <c r="F182" i="9"/>
  <c r="F183" i="9"/>
  <c r="F184" i="9"/>
  <c r="F185" i="9"/>
  <c r="F186" i="9"/>
  <c r="F187" i="9"/>
  <c r="F188" i="9"/>
  <c r="F189" i="9"/>
  <c r="F191" i="9"/>
  <c r="F192" i="9"/>
  <c r="F193" i="9"/>
  <c r="F125" i="9"/>
  <c r="F47" i="9"/>
  <c r="F48" i="9"/>
  <c r="F49" i="9"/>
  <c r="F50" i="9"/>
  <c r="F51" i="9"/>
  <c r="F52" i="9"/>
  <c r="F53" i="9"/>
  <c r="F54" i="9"/>
  <c r="F55" i="9"/>
  <c r="F56" i="9"/>
  <c r="F57" i="9"/>
  <c r="F59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46" i="9"/>
  <c r="F13" i="9"/>
  <c r="F14" i="9"/>
  <c r="F15" i="9"/>
  <c r="F16" i="9"/>
  <c r="F17" i="9"/>
  <c r="F18" i="9"/>
  <c r="F19" i="9"/>
  <c r="F20" i="9"/>
  <c r="F21" i="9"/>
  <c r="F22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9" i="9"/>
  <c r="F40" i="9"/>
  <c r="F41" i="9"/>
  <c r="F42" i="9"/>
  <c r="F43" i="9"/>
  <c r="F44" i="9"/>
  <c r="F5" i="9"/>
  <c r="F6" i="9"/>
  <c r="F7" i="9"/>
  <c r="F8" i="9"/>
  <c r="F9" i="9"/>
  <c r="F10" i="9"/>
  <c r="F4" i="9"/>
  <c r="G493" i="9"/>
  <c r="G32" i="4" s="1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82" i="3"/>
  <c r="H80" i="3"/>
  <c r="H78" i="3"/>
  <c r="H76" i="3"/>
  <c r="H72" i="3"/>
  <c r="H70" i="3"/>
  <c r="H68" i="3"/>
  <c r="H66" i="3"/>
  <c r="H64" i="3"/>
  <c r="H61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20" i="3"/>
  <c r="H18" i="3"/>
  <c r="H16" i="3"/>
  <c r="H14" i="3"/>
  <c r="H12" i="3"/>
  <c r="H10" i="3"/>
  <c r="G157" i="7"/>
  <c r="G156" i="7"/>
  <c r="G155" i="7"/>
  <c r="G152" i="7"/>
  <c r="G150" i="7"/>
  <c r="G149" i="7"/>
  <c r="G148" i="7"/>
  <c r="G146" i="7"/>
  <c r="G143" i="7"/>
  <c r="G141" i="7"/>
  <c r="G139" i="7"/>
  <c r="G135" i="7"/>
  <c r="G133" i="7"/>
  <c r="G131" i="7"/>
  <c r="G129" i="7"/>
  <c r="G127" i="7"/>
  <c r="G124" i="7"/>
  <c r="G122" i="7"/>
  <c r="G120" i="7"/>
  <c r="G118" i="7"/>
  <c r="G114" i="7"/>
  <c r="G112" i="7"/>
  <c r="G110" i="7"/>
  <c r="G108" i="7"/>
  <c r="G105" i="7"/>
  <c r="G103" i="7"/>
  <c r="G101" i="7"/>
  <c r="G99" i="7"/>
  <c r="G97" i="7"/>
  <c r="G94" i="7"/>
  <c r="G93" i="7"/>
  <c r="G92" i="7"/>
  <c r="G91" i="7"/>
  <c r="G90" i="7"/>
  <c r="G89" i="7"/>
  <c r="G86" i="7"/>
  <c r="G84" i="7"/>
  <c r="G82" i="7"/>
  <c r="G75" i="7"/>
  <c r="G69" i="7"/>
  <c r="G67" i="7"/>
  <c r="G64" i="7"/>
  <c r="G62" i="7"/>
  <c r="G59" i="7"/>
  <c r="G57" i="7"/>
  <c r="G55" i="7"/>
  <c r="G51" i="7"/>
  <c r="G49" i="7"/>
  <c r="G47" i="7"/>
  <c r="G45" i="7"/>
  <c r="G43" i="7"/>
  <c r="G40" i="7"/>
  <c r="G38" i="7"/>
  <c r="G36" i="7"/>
  <c r="G33" i="7"/>
  <c r="G31" i="7"/>
  <c r="G29" i="7"/>
  <c r="G27" i="7"/>
  <c r="G26" i="7"/>
  <c r="G24" i="7"/>
  <c r="G71" i="7"/>
  <c r="G16" i="7"/>
  <c r="G14" i="7"/>
  <c r="G12" i="7"/>
  <c r="G10" i="7"/>
  <c r="G550" i="6"/>
  <c r="G548" i="6"/>
  <c r="G546" i="6"/>
  <c r="G544" i="6"/>
  <c r="G542" i="6"/>
  <c r="G538" i="6"/>
  <c r="G536" i="6"/>
  <c r="G534" i="6"/>
  <c r="G532" i="6"/>
  <c r="G530" i="6"/>
  <c r="G528" i="6"/>
  <c r="G526" i="6"/>
  <c r="G524" i="6"/>
  <c r="G520" i="6"/>
  <c r="G518" i="6"/>
  <c r="G516" i="6"/>
  <c r="G512" i="6"/>
  <c r="G510" i="6"/>
  <c r="G508" i="6"/>
  <c r="G506" i="6"/>
  <c r="G504" i="6"/>
  <c r="G502" i="6"/>
  <c r="G498" i="6"/>
  <c r="G496" i="6"/>
  <c r="G494" i="6"/>
  <c r="G492" i="6"/>
  <c r="G488" i="6"/>
  <c r="G486" i="6"/>
  <c r="G484" i="6"/>
  <c r="G482" i="6"/>
  <c r="G480" i="6"/>
  <c r="G479" i="6"/>
  <c r="G478" i="6"/>
  <c r="G474" i="6"/>
  <c r="G472" i="6"/>
  <c r="G470" i="6"/>
  <c r="G468" i="6"/>
  <c r="G466" i="6"/>
  <c r="G464" i="6"/>
  <c r="G462" i="6"/>
  <c r="G458" i="6"/>
  <c r="G456" i="6"/>
  <c r="G454" i="6"/>
  <c r="G452" i="6"/>
  <c r="G450" i="6"/>
  <c r="G448" i="6"/>
  <c r="G446" i="6"/>
  <c r="G444" i="6"/>
  <c r="G442" i="6"/>
  <c r="G440" i="6"/>
  <c r="G438" i="6"/>
  <c r="G434" i="6"/>
  <c r="G432" i="6"/>
  <c r="G430" i="6"/>
  <c r="G428" i="6"/>
  <c r="G426" i="6"/>
  <c r="G424" i="6"/>
  <c r="G420" i="6"/>
  <c r="G418" i="6"/>
  <c r="G416" i="6"/>
  <c r="G414" i="6"/>
  <c r="G410" i="6"/>
  <c r="G408" i="6"/>
  <c r="G406" i="6"/>
  <c r="G404" i="6"/>
  <c r="G402" i="6"/>
  <c r="G400" i="6"/>
  <c r="G396" i="6"/>
  <c r="G394" i="6"/>
  <c r="G392" i="6"/>
  <c r="G390" i="6"/>
  <c r="G388" i="6"/>
  <c r="G386" i="6"/>
  <c r="G384" i="6"/>
  <c r="G380" i="6"/>
  <c r="G378" i="6"/>
  <c r="G376" i="6"/>
  <c r="G374" i="6"/>
  <c r="G372" i="6"/>
  <c r="G370" i="6"/>
  <c r="G365" i="6"/>
  <c r="G363" i="6"/>
  <c r="G361" i="6"/>
  <c r="G359" i="6"/>
  <c r="G357" i="6"/>
  <c r="G355" i="6"/>
  <c r="G353" i="6"/>
  <c r="G351" i="6"/>
  <c r="G347" i="6"/>
  <c r="G345" i="6"/>
  <c r="G343" i="6"/>
  <c r="G341" i="6"/>
  <c r="G337" i="6"/>
  <c r="G335" i="6"/>
  <c r="G333" i="6"/>
  <c r="G331" i="6"/>
  <c r="G329" i="6"/>
  <c r="G327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F234" i="9"/>
  <c r="F233" i="9"/>
  <c r="G302" i="6"/>
  <c r="G298" i="6"/>
  <c r="G294" i="6"/>
  <c r="G292" i="6"/>
  <c r="G291" i="6"/>
  <c r="G290" i="6"/>
  <c r="G289" i="6"/>
  <c r="G288" i="6"/>
  <c r="G287" i="6"/>
  <c r="G286" i="6"/>
  <c r="G285" i="6"/>
  <c r="G283" i="6"/>
  <c r="G275" i="6"/>
  <c r="G273" i="6"/>
  <c r="G271" i="6"/>
  <c r="G269" i="6"/>
  <c r="G267" i="6"/>
  <c r="G265" i="6"/>
  <c r="G263" i="6"/>
  <c r="G261" i="6"/>
  <c r="G259" i="6"/>
  <c r="G257" i="6"/>
  <c r="G255" i="6"/>
  <c r="G253" i="6"/>
  <c r="G252" i="6"/>
  <c r="G251" i="6"/>
  <c r="G250" i="6"/>
  <c r="G249" i="6"/>
  <c r="G248" i="6"/>
  <c r="G247" i="6"/>
  <c r="G245" i="6"/>
  <c r="G243" i="6"/>
  <c r="G241" i="6"/>
  <c r="G240" i="6"/>
  <c r="G239" i="6"/>
  <c r="G238" i="6"/>
  <c r="G237" i="6"/>
  <c r="G236" i="6"/>
  <c r="G235" i="6"/>
  <c r="G233" i="6"/>
  <c r="G231" i="6"/>
  <c r="G229" i="6"/>
  <c r="G227" i="6"/>
  <c r="G226" i="6"/>
  <c r="G225" i="6" s="1"/>
  <c r="G224" i="6"/>
  <c r="G223" i="6" s="1"/>
  <c r="G222" i="6"/>
  <c r="G221" i="6" s="1"/>
  <c r="G219" i="6"/>
  <c r="G217" i="6"/>
  <c r="G215" i="6"/>
  <c r="G210" i="6"/>
  <c r="G209" i="6"/>
  <c r="G204" i="6"/>
  <c r="G203" i="6"/>
  <c r="G201" i="6"/>
  <c r="F178" i="9"/>
  <c r="G281" i="6"/>
  <c r="G279" i="6"/>
  <c r="G192" i="6"/>
  <c r="G190" i="6"/>
  <c r="G186" i="6"/>
  <c r="G185" i="6"/>
  <c r="G184" i="6"/>
  <c r="G182" i="6"/>
  <c r="G180" i="6"/>
  <c r="G178" i="6"/>
  <c r="G172" i="6"/>
  <c r="G170" i="6"/>
  <c r="G168" i="6"/>
  <c r="G167" i="6"/>
  <c r="G166" i="6"/>
  <c r="G165" i="6"/>
  <c r="G163" i="6"/>
  <c r="G162" i="6"/>
  <c r="G161" i="6"/>
  <c r="G160" i="6"/>
  <c r="G158" i="6"/>
  <c r="G156" i="6"/>
  <c r="G154" i="6"/>
  <c r="G152" i="6"/>
  <c r="G151" i="6"/>
  <c r="G150" i="6"/>
  <c r="G149" i="6"/>
  <c r="G147" i="6"/>
  <c r="G146" i="6"/>
  <c r="G145" i="6"/>
  <c r="G144" i="6"/>
  <c r="G142" i="6"/>
  <c r="G140" i="6"/>
  <c r="G139" i="6"/>
  <c r="G138" i="6"/>
  <c r="G136" i="6"/>
  <c r="G134" i="6"/>
  <c r="G132" i="6"/>
  <c r="G131" i="6"/>
  <c r="G130" i="6"/>
  <c r="G128" i="6"/>
  <c r="G126" i="6"/>
  <c r="G124" i="6"/>
  <c r="G122" i="6"/>
  <c r="G120" i="6"/>
  <c r="G118" i="6"/>
  <c r="G116" i="6"/>
  <c r="G114" i="6"/>
  <c r="G113" i="6"/>
  <c r="G112" i="6"/>
  <c r="G110" i="6"/>
  <c r="G108" i="6"/>
  <c r="G107" i="6"/>
  <c r="G106" i="6"/>
  <c r="G105" i="6"/>
  <c r="G97" i="6"/>
  <c r="G95" i="6"/>
  <c r="G93" i="6"/>
  <c r="G91" i="6"/>
  <c r="G89" i="6"/>
  <c r="G87" i="6"/>
  <c r="G85" i="6"/>
  <c r="G83" i="6"/>
  <c r="G81" i="6"/>
  <c r="G79" i="6"/>
  <c r="G77" i="6"/>
  <c r="G75" i="6"/>
  <c r="G70" i="6"/>
  <c r="G69" i="6"/>
  <c r="G67" i="6"/>
  <c r="G65" i="6"/>
  <c r="G63" i="6"/>
  <c r="G60" i="6"/>
  <c r="G59" i="6"/>
  <c r="G57" i="6"/>
  <c r="G55" i="6"/>
  <c r="G52" i="6"/>
  <c r="G50" i="6"/>
  <c r="G49" i="6"/>
  <c r="G48" i="6"/>
  <c r="G44" i="6"/>
  <c r="G40" i="6"/>
  <c r="G38" i="6"/>
  <c r="G37" i="6"/>
  <c r="G36" i="6"/>
  <c r="G35" i="6"/>
  <c r="G29" i="6"/>
  <c r="G28" i="6"/>
  <c r="G27" i="6"/>
  <c r="G26" i="6"/>
  <c r="G25" i="6"/>
  <c r="G24" i="6"/>
  <c r="G23" i="6"/>
  <c r="G22" i="6"/>
  <c r="G21" i="6"/>
  <c r="G20" i="6"/>
  <c r="G16" i="6"/>
  <c r="G14" i="6"/>
  <c r="G12" i="6"/>
  <c r="G10" i="6"/>
  <c r="G296" i="6"/>
  <c r="G207" i="6"/>
  <c r="G205" i="6"/>
  <c r="J34" i="2"/>
  <c r="J33" i="2"/>
  <c r="J32" i="2"/>
  <c r="J31" i="2"/>
  <c r="J30" i="2"/>
  <c r="F176" i="9" l="1"/>
  <c r="F177" i="9"/>
  <c r="F190" i="9"/>
  <c r="F493" i="9"/>
  <c r="F345" i="9"/>
  <c r="E345" i="9" s="1"/>
  <c r="F129" i="9"/>
  <c r="F128" i="9"/>
  <c r="H207" i="6"/>
  <c r="H205" i="6"/>
  <c r="H122" i="6"/>
  <c r="H120" i="6"/>
  <c r="H83" i="6"/>
  <c r="H81" i="6"/>
  <c r="H40" i="6"/>
  <c r="H226" i="6"/>
  <c r="H225" i="6"/>
  <c r="H209" i="6"/>
  <c r="H182" i="6"/>
  <c r="H196" i="6"/>
  <c r="H195" i="6"/>
  <c r="H194" i="6"/>
  <c r="I196" i="6"/>
  <c r="I195" i="6"/>
  <c r="I194" i="6"/>
  <c r="H296" i="6"/>
  <c r="H289" i="6"/>
  <c r="H288" i="6"/>
  <c r="H152" i="6" l="1"/>
  <c r="I152" i="6"/>
  <c r="I153" i="6"/>
  <c r="J80" i="3"/>
  <c r="I80" i="3"/>
  <c r="J78" i="3"/>
  <c r="I78" i="3"/>
  <c r="J76" i="3"/>
  <c r="I76" i="3"/>
  <c r="K72" i="2"/>
  <c r="L72" i="2" s="1"/>
  <c r="K71" i="2"/>
  <c r="L71" i="2" s="1"/>
  <c r="K70" i="2"/>
  <c r="L70" i="2" s="1"/>
  <c r="K69" i="2"/>
  <c r="L69" i="2" s="1"/>
  <c r="K68" i="2"/>
  <c r="L68" i="2" s="1"/>
  <c r="K67" i="2"/>
  <c r="L67" i="2" s="1"/>
  <c r="K66" i="2"/>
  <c r="L66" i="2" s="1"/>
  <c r="K59" i="2"/>
  <c r="L59" i="2" s="1"/>
  <c r="K57" i="2"/>
  <c r="L57" i="2" s="1"/>
  <c r="H224" i="6"/>
  <c r="H223" i="6"/>
  <c r="H222" i="6"/>
  <c r="H221" i="6"/>
  <c r="H157" i="7"/>
  <c r="H156" i="7"/>
  <c r="I155" i="7"/>
  <c r="H155" i="7"/>
  <c r="G15" i="6"/>
  <c r="I14" i="6"/>
  <c r="H14" i="6"/>
  <c r="H15" i="6" s="1"/>
  <c r="H32" i="4"/>
  <c r="H30" i="4"/>
  <c r="H25" i="4"/>
  <c r="H23" i="4"/>
  <c r="I123" i="3"/>
  <c r="J122" i="3"/>
  <c r="I122" i="3"/>
  <c r="I121" i="3"/>
  <c r="J120" i="3"/>
  <c r="I120" i="3"/>
  <c r="I119" i="3"/>
  <c r="J118" i="3"/>
  <c r="I118" i="3"/>
  <c r="I117" i="3"/>
  <c r="I116" i="3"/>
  <c r="I115" i="3"/>
  <c r="I114" i="3"/>
  <c r="I113" i="3"/>
  <c r="I112" i="3"/>
  <c r="J70" i="3"/>
  <c r="I70" i="3"/>
  <c r="I55" i="3"/>
  <c r="J54" i="3"/>
  <c r="I54" i="3"/>
  <c r="I53" i="3"/>
  <c r="J52" i="3"/>
  <c r="I52" i="3"/>
  <c r="I51" i="3"/>
  <c r="J50" i="3"/>
  <c r="I50" i="3"/>
  <c r="I10" i="3"/>
  <c r="G17" i="7" l="1"/>
  <c r="I16" i="7"/>
  <c r="H16" i="7"/>
  <c r="H17" i="7" s="1"/>
  <c r="G15" i="7"/>
  <c r="I14" i="7"/>
  <c r="H14" i="7"/>
  <c r="H15" i="7" s="1"/>
  <c r="G13" i="7"/>
  <c r="I12" i="7"/>
  <c r="H12" i="7"/>
  <c r="H13" i="7" s="1"/>
  <c r="G11" i="7"/>
  <c r="I10" i="7"/>
  <c r="H10" i="7"/>
  <c r="H11" i="7" s="1"/>
  <c r="H16" i="6" l="1"/>
  <c r="H12" i="6"/>
  <c r="I331" i="6"/>
  <c r="H331" i="6"/>
  <c r="I315" i="6"/>
  <c r="H315" i="6"/>
  <c r="I314" i="6"/>
  <c r="H314" i="6"/>
  <c r="I313" i="6"/>
  <c r="H313" i="6"/>
  <c r="I312" i="6"/>
  <c r="H312" i="6"/>
  <c r="I111" i="3" l="1"/>
  <c r="J110" i="3"/>
  <c r="I110" i="3"/>
  <c r="I109" i="3"/>
  <c r="J108" i="3"/>
  <c r="I108" i="3"/>
  <c r="I107" i="3"/>
  <c r="J106" i="3"/>
  <c r="I106" i="3"/>
  <c r="I105" i="3"/>
  <c r="J104" i="3"/>
  <c r="I104" i="3"/>
  <c r="I103" i="3"/>
  <c r="J102" i="3"/>
  <c r="I102" i="3"/>
  <c r="I101" i="3"/>
  <c r="J100" i="3"/>
  <c r="I100" i="3"/>
  <c r="I99" i="3"/>
  <c r="J98" i="3"/>
  <c r="I98" i="3"/>
  <c r="I97" i="3"/>
  <c r="J96" i="3"/>
  <c r="I96" i="3"/>
  <c r="I95" i="3"/>
  <c r="J94" i="3"/>
  <c r="I94" i="3"/>
  <c r="I93" i="3"/>
  <c r="J92" i="3"/>
  <c r="I92" i="3"/>
  <c r="I91" i="3"/>
  <c r="J90" i="3"/>
  <c r="I90" i="3"/>
  <c r="I89" i="3"/>
  <c r="J88" i="3"/>
  <c r="I88" i="3"/>
  <c r="I87" i="3"/>
  <c r="J86" i="3"/>
  <c r="I86" i="3"/>
  <c r="I85" i="3"/>
  <c r="J84" i="3"/>
  <c r="I84" i="3"/>
  <c r="I83" i="3"/>
  <c r="J82" i="3"/>
  <c r="I82" i="3"/>
  <c r="I60" i="3" l="1"/>
  <c r="I58" i="3"/>
  <c r="I56" i="3"/>
  <c r="I48" i="3"/>
  <c r="I46" i="3"/>
  <c r="I44" i="3"/>
  <c r="I42" i="3"/>
  <c r="I40" i="3"/>
  <c r="I38" i="3"/>
  <c r="I36" i="3"/>
  <c r="I34" i="3"/>
  <c r="I32" i="3"/>
  <c r="I21" i="3"/>
  <c r="I22" i="3"/>
  <c r="I23" i="3"/>
  <c r="I24" i="3"/>
  <c r="I25" i="3"/>
  <c r="I26" i="3"/>
  <c r="I27" i="3"/>
  <c r="I28" i="3"/>
  <c r="I29" i="3"/>
  <c r="I30" i="3"/>
  <c r="I20" i="3"/>
  <c r="H204" i="6"/>
  <c r="I134" i="6"/>
  <c r="H134" i="6"/>
  <c r="I57" i="6"/>
  <c r="H57" i="6"/>
  <c r="H150" i="7"/>
  <c r="I151" i="7"/>
  <c r="I150" i="7"/>
  <c r="H135" i="7"/>
  <c r="I124" i="7"/>
  <c r="H124" i="7"/>
  <c r="H122" i="7"/>
  <c r="I121" i="7"/>
  <c r="H120" i="7"/>
  <c r="I118" i="7"/>
  <c r="H118" i="7"/>
  <c r="I105" i="7"/>
  <c r="H105" i="7"/>
  <c r="H103" i="7"/>
  <c r="H101" i="7"/>
  <c r="I100" i="7"/>
  <c r="H99" i="7"/>
  <c r="I97" i="7"/>
  <c r="H97" i="7"/>
  <c r="H84" i="7"/>
  <c r="H86" i="7"/>
  <c r="I82" i="7"/>
  <c r="H82" i="7"/>
  <c r="I81" i="7"/>
  <c r="H79" i="7"/>
  <c r="I69" i="7"/>
  <c r="H69" i="7"/>
  <c r="H64" i="7"/>
  <c r="I62" i="7"/>
  <c r="H62" i="7"/>
  <c r="H59" i="7"/>
  <c r="H57" i="7"/>
  <c r="H55" i="7"/>
  <c r="H40" i="7"/>
  <c r="H33" i="7"/>
  <c r="H31" i="7"/>
  <c r="H29" i="7"/>
  <c r="H27" i="7"/>
  <c r="I38" i="7"/>
  <c r="H38" i="7"/>
  <c r="H36" i="7"/>
  <c r="H24" i="7"/>
  <c r="I36" i="7"/>
  <c r="I77" i="7"/>
  <c r="I152" i="7" l="1"/>
  <c r="H152" i="7"/>
  <c r="I143" i="7"/>
  <c r="H143" i="7"/>
  <c r="I141" i="7"/>
  <c r="H141" i="7"/>
  <c r="I139" i="7"/>
  <c r="H139" i="7"/>
  <c r="H133" i="7"/>
  <c r="H131" i="7"/>
  <c r="H129" i="7"/>
  <c r="H127" i="7"/>
  <c r="H114" i="7"/>
  <c r="H112" i="7"/>
  <c r="H110" i="7"/>
  <c r="H108" i="7"/>
  <c r="H76" i="7"/>
  <c r="I75" i="7"/>
  <c r="H75" i="7"/>
  <c r="H94" i="7"/>
  <c r="I93" i="7"/>
  <c r="H93" i="7"/>
  <c r="H92" i="7"/>
  <c r="I91" i="7"/>
  <c r="H91" i="7"/>
  <c r="H90" i="7"/>
  <c r="I89" i="7"/>
  <c r="H89" i="7"/>
  <c r="I61" i="7"/>
  <c r="I60" i="7"/>
  <c r="I71" i="7"/>
  <c r="H71" i="7"/>
  <c r="I67" i="7"/>
  <c r="H67" i="7"/>
  <c r="I28" i="7"/>
  <c r="H26" i="7"/>
  <c r="I24" i="7"/>
  <c r="I51" i="7"/>
  <c r="H51" i="7"/>
  <c r="I49" i="7"/>
  <c r="H49" i="7"/>
  <c r="I47" i="7"/>
  <c r="H47" i="7"/>
  <c r="I45" i="7"/>
  <c r="H45" i="7"/>
  <c r="I43" i="7"/>
  <c r="H43" i="7"/>
  <c r="I149" i="7"/>
  <c r="H149" i="7"/>
  <c r="I148" i="7"/>
  <c r="H148" i="7"/>
  <c r="I146" i="7"/>
  <c r="H146" i="7"/>
  <c r="H70" i="6" l="1"/>
  <c r="I68" i="6"/>
  <c r="I67" i="6"/>
  <c r="H67" i="6"/>
  <c r="I335" i="6"/>
  <c r="H335" i="6"/>
  <c r="H285" i="6"/>
  <c r="H286" i="6"/>
  <c r="H287" i="6"/>
  <c r="H290" i="6"/>
  <c r="H291" i="6"/>
  <c r="H38" i="6" l="1"/>
  <c r="I389" i="6" l="1"/>
  <c r="I388" i="6"/>
  <c r="I387" i="6"/>
  <c r="I386" i="6"/>
  <c r="I385" i="6"/>
  <c r="J12" i="3" l="1"/>
  <c r="I12" i="3"/>
  <c r="J10" i="3"/>
  <c r="I321" i="6" l="1"/>
  <c r="H321" i="6"/>
  <c r="I236" i="6" l="1"/>
  <c r="I237" i="6"/>
  <c r="I238" i="6"/>
  <c r="I239" i="6"/>
  <c r="I240" i="6"/>
  <c r="I235" i="6"/>
  <c r="H456" i="6" l="1"/>
  <c r="I452" i="6"/>
  <c r="I472" i="6"/>
  <c r="I248" i="6"/>
  <c r="I249" i="6"/>
  <c r="I250" i="6"/>
  <c r="I251" i="6"/>
  <c r="I252" i="6"/>
  <c r="I247" i="6"/>
  <c r="I150" i="6"/>
  <c r="I148" i="6"/>
  <c r="I145" i="6"/>
  <c r="I143" i="6"/>
  <c r="H472" i="6"/>
  <c r="H452" i="6"/>
  <c r="I450" i="6"/>
  <c r="H450" i="6"/>
  <c r="I448" i="6"/>
  <c r="H448" i="6"/>
  <c r="I456" i="6" l="1"/>
  <c r="K53" i="2"/>
  <c r="L53" i="2" s="1"/>
  <c r="K52" i="2"/>
  <c r="L52" i="2" s="1"/>
  <c r="K51" i="2"/>
  <c r="L51" i="2" s="1"/>
  <c r="K50" i="2"/>
  <c r="L50" i="2" s="1"/>
  <c r="K49" i="2"/>
  <c r="L49" i="2" s="1"/>
  <c r="K48" i="2"/>
  <c r="L48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L34" i="2" l="1"/>
  <c r="I229" i="6" l="1"/>
  <c r="H229" i="6"/>
  <c r="I227" i="6"/>
  <c r="H227" i="6"/>
  <c r="I233" i="6"/>
  <c r="H233" i="6"/>
  <c r="H240" i="6"/>
  <c r="H239" i="6"/>
  <c r="H238" i="6"/>
  <c r="H237" i="6"/>
  <c r="H236" i="6"/>
  <c r="H235" i="6"/>
  <c r="I294" i="6" l="1"/>
  <c r="I375" i="6"/>
  <c r="I373" i="6"/>
  <c r="I371" i="6"/>
  <c r="I36" i="6"/>
  <c r="H36" i="6"/>
  <c r="I300" i="6" l="1"/>
  <c r="H294" i="6"/>
  <c r="H283" i="6" l="1"/>
  <c r="I281" i="6" l="1"/>
  <c r="H281" i="6"/>
  <c r="I16" i="6" l="1"/>
  <c r="G13" i="6"/>
  <c r="I12" i="6"/>
  <c r="I365" i="6"/>
  <c r="H365" i="6"/>
  <c r="I363" i="6"/>
  <c r="H363" i="6"/>
  <c r="I361" i="6"/>
  <c r="H361" i="6"/>
  <c r="I359" i="6"/>
  <c r="H359" i="6"/>
  <c r="I357" i="6"/>
  <c r="H357" i="6"/>
  <c r="I355" i="6"/>
  <c r="H355" i="6"/>
  <c r="I353" i="6"/>
  <c r="H353" i="6"/>
  <c r="I351" i="6"/>
  <c r="H351" i="6"/>
  <c r="I349" i="6"/>
  <c r="H349" i="6"/>
  <c r="I347" i="6"/>
  <c r="H347" i="6"/>
  <c r="I345" i="6"/>
  <c r="H345" i="6"/>
  <c r="I343" i="6"/>
  <c r="H343" i="6"/>
  <c r="I341" i="6"/>
  <c r="H341" i="6"/>
  <c r="I339" i="6"/>
  <c r="H339" i="6"/>
  <c r="I337" i="6"/>
  <c r="H337" i="6"/>
  <c r="I333" i="6"/>
  <c r="H333" i="6"/>
  <c r="I329" i="6"/>
  <c r="H329" i="6"/>
  <c r="I327" i="6"/>
  <c r="H327" i="6"/>
  <c r="I550" i="6"/>
  <c r="H550" i="6"/>
  <c r="I548" i="6"/>
  <c r="H548" i="6"/>
  <c r="I546" i="6"/>
  <c r="H546" i="6"/>
  <c r="I544" i="6"/>
  <c r="H544" i="6"/>
  <c r="I542" i="6"/>
  <c r="H542" i="6"/>
  <c r="I538" i="6"/>
  <c r="H538" i="6"/>
  <c r="I536" i="6"/>
  <c r="H536" i="6"/>
  <c r="I534" i="6"/>
  <c r="H534" i="6"/>
  <c r="I532" i="6"/>
  <c r="H532" i="6"/>
  <c r="I530" i="6"/>
  <c r="H530" i="6"/>
  <c r="I528" i="6"/>
  <c r="H528" i="6"/>
  <c r="I526" i="6"/>
  <c r="H526" i="6"/>
  <c r="I524" i="6"/>
  <c r="H524" i="6"/>
  <c r="I520" i="6"/>
  <c r="H520" i="6"/>
  <c r="I518" i="6"/>
  <c r="H518" i="6"/>
  <c r="I516" i="6"/>
  <c r="H516" i="6"/>
  <c r="I512" i="6"/>
  <c r="H512" i="6"/>
  <c r="I510" i="6"/>
  <c r="H510" i="6"/>
  <c r="I508" i="6"/>
  <c r="H508" i="6"/>
  <c r="I506" i="6"/>
  <c r="H506" i="6"/>
  <c r="I504" i="6"/>
  <c r="H504" i="6"/>
  <c r="I502" i="6"/>
  <c r="H502" i="6"/>
  <c r="I498" i="6"/>
  <c r="H498" i="6"/>
  <c r="I496" i="6"/>
  <c r="H496" i="6"/>
  <c r="I494" i="6"/>
  <c r="H494" i="6"/>
  <c r="I492" i="6"/>
  <c r="H492" i="6"/>
  <c r="I488" i="6"/>
  <c r="H488" i="6"/>
  <c r="I486" i="6"/>
  <c r="H486" i="6"/>
  <c r="I484" i="6"/>
  <c r="H484" i="6"/>
  <c r="I482" i="6"/>
  <c r="H482" i="6"/>
  <c r="I480" i="6"/>
  <c r="H480" i="6"/>
  <c r="I479" i="6"/>
  <c r="H479" i="6"/>
  <c r="I478" i="6"/>
  <c r="H478" i="6"/>
  <c r="I474" i="6"/>
  <c r="H474" i="6"/>
  <c r="I470" i="6"/>
  <c r="H470" i="6"/>
  <c r="I468" i="6"/>
  <c r="H468" i="6"/>
  <c r="I466" i="6"/>
  <c r="H466" i="6"/>
  <c r="I464" i="6"/>
  <c r="H464" i="6"/>
  <c r="I462" i="6"/>
  <c r="H462" i="6"/>
  <c r="I458" i="6"/>
  <c r="H458" i="6"/>
  <c r="I454" i="6"/>
  <c r="H454" i="6"/>
  <c r="I446" i="6"/>
  <c r="H446" i="6"/>
  <c r="I444" i="6"/>
  <c r="H444" i="6"/>
  <c r="I442" i="6"/>
  <c r="H442" i="6"/>
  <c r="I440" i="6"/>
  <c r="H440" i="6"/>
  <c r="I438" i="6"/>
  <c r="H438" i="6"/>
  <c r="I434" i="6"/>
  <c r="H434" i="6"/>
  <c r="I432" i="6"/>
  <c r="H432" i="6"/>
  <c r="I430" i="6"/>
  <c r="H430" i="6"/>
  <c r="I428" i="6"/>
  <c r="H428" i="6"/>
  <c r="I426" i="6"/>
  <c r="H426" i="6"/>
  <c r="I424" i="6"/>
  <c r="H424" i="6"/>
  <c r="I420" i="6"/>
  <c r="H420" i="6"/>
  <c r="I418" i="6"/>
  <c r="H418" i="6"/>
  <c r="I416" i="6"/>
  <c r="H416" i="6"/>
  <c r="I414" i="6"/>
  <c r="H414" i="6"/>
  <c r="I410" i="6"/>
  <c r="H410" i="6"/>
  <c r="I408" i="6"/>
  <c r="H408" i="6"/>
  <c r="I406" i="6"/>
  <c r="H406" i="6"/>
  <c r="I404" i="6"/>
  <c r="H404" i="6"/>
  <c r="I402" i="6"/>
  <c r="H402" i="6"/>
  <c r="I400" i="6"/>
  <c r="H400" i="6"/>
  <c r="I396" i="6"/>
  <c r="H396" i="6"/>
  <c r="I394" i="6"/>
  <c r="H394" i="6"/>
  <c r="I392" i="6"/>
  <c r="H392" i="6"/>
  <c r="I390" i="6"/>
  <c r="H390" i="6"/>
  <c r="H388" i="6"/>
  <c r="H386" i="6"/>
  <c r="I384" i="6"/>
  <c r="H384" i="6"/>
  <c r="I380" i="6"/>
  <c r="H380" i="6"/>
  <c r="I378" i="6"/>
  <c r="H378" i="6"/>
  <c r="I376" i="6"/>
  <c r="H376" i="6"/>
  <c r="I374" i="6"/>
  <c r="H374" i="6"/>
  <c r="I372" i="6"/>
  <c r="H372" i="6"/>
  <c r="I370" i="6"/>
  <c r="H370" i="6"/>
  <c r="I324" i="6"/>
  <c r="H324" i="6"/>
  <c r="I323" i="6"/>
  <c r="H323" i="6"/>
  <c r="I322" i="6"/>
  <c r="H322" i="6"/>
  <c r="I320" i="6"/>
  <c r="H320" i="6"/>
  <c r="I319" i="6"/>
  <c r="H319" i="6"/>
  <c r="I318" i="6"/>
  <c r="H318" i="6"/>
  <c r="I317" i="6"/>
  <c r="H317" i="6"/>
  <c r="I316" i="6"/>
  <c r="H316" i="6"/>
  <c r="I302" i="6"/>
  <c r="H302" i="6"/>
  <c r="I298" i="6"/>
  <c r="H298" i="6"/>
  <c r="I292" i="6"/>
  <c r="H292" i="6"/>
  <c r="I283" i="6"/>
  <c r="I279" i="6"/>
  <c r="H279" i="6"/>
  <c r="I277" i="6"/>
  <c r="H277" i="6"/>
  <c r="I275" i="6"/>
  <c r="H275" i="6"/>
  <c r="I273" i="6"/>
  <c r="H273" i="6"/>
  <c r="I271" i="6"/>
  <c r="H271" i="6"/>
  <c r="I269" i="6"/>
  <c r="H269" i="6"/>
  <c r="I267" i="6"/>
  <c r="H267" i="6"/>
  <c r="I265" i="6"/>
  <c r="H265" i="6"/>
  <c r="I263" i="6"/>
  <c r="H263" i="6"/>
  <c r="I261" i="6"/>
  <c r="H261" i="6"/>
  <c r="I259" i="6"/>
  <c r="H259" i="6"/>
  <c r="I257" i="6"/>
  <c r="H257" i="6"/>
  <c r="I255" i="6"/>
  <c r="H255" i="6"/>
  <c r="I253" i="6"/>
  <c r="H253" i="6"/>
  <c r="H252" i="6"/>
  <c r="H251" i="6"/>
  <c r="H250" i="6"/>
  <c r="H249" i="6"/>
  <c r="H248" i="6"/>
  <c r="H247" i="6"/>
  <c r="I245" i="6"/>
  <c r="H245" i="6"/>
  <c r="I243" i="6"/>
  <c r="H243" i="6"/>
  <c r="I241" i="6"/>
  <c r="H241" i="6"/>
  <c r="I231" i="6"/>
  <c r="H231" i="6"/>
  <c r="I223" i="6"/>
  <c r="I221" i="6"/>
  <c r="I219" i="6"/>
  <c r="H219" i="6"/>
  <c r="I217" i="6"/>
  <c r="H217" i="6"/>
  <c r="I215" i="6"/>
  <c r="H215" i="6"/>
  <c r="I214" i="6"/>
  <c r="H214" i="6"/>
  <c r="I213" i="6"/>
  <c r="H213" i="6"/>
  <c r="I212" i="6"/>
  <c r="H212" i="6"/>
  <c r="I210" i="6"/>
  <c r="H210" i="6"/>
  <c r="I209" i="6"/>
  <c r="I203" i="6"/>
  <c r="H203" i="6"/>
  <c r="I201" i="6"/>
  <c r="H201" i="6"/>
  <c r="I192" i="6"/>
  <c r="H192" i="6"/>
  <c r="I190" i="6"/>
  <c r="H190" i="6"/>
  <c r="I188" i="6"/>
  <c r="H188" i="6"/>
  <c r="I187" i="6"/>
  <c r="I186" i="6"/>
  <c r="H186" i="6"/>
  <c r="I185" i="6"/>
  <c r="H185" i="6"/>
  <c r="I184" i="6"/>
  <c r="H184" i="6"/>
  <c r="I183" i="6"/>
  <c r="I182" i="6"/>
  <c r="I180" i="6"/>
  <c r="H180" i="6"/>
  <c r="I178" i="6"/>
  <c r="H178" i="6"/>
  <c r="I176" i="6"/>
  <c r="H176" i="6"/>
  <c r="I174" i="6"/>
  <c r="H174" i="6"/>
  <c r="I172" i="6"/>
  <c r="H172" i="6"/>
  <c r="I170" i="6"/>
  <c r="H170" i="6"/>
  <c r="I168" i="6"/>
  <c r="H168" i="6"/>
  <c r="I167" i="6"/>
  <c r="H167" i="6"/>
  <c r="I166" i="6"/>
  <c r="H166" i="6"/>
  <c r="I165" i="6"/>
  <c r="H165" i="6"/>
  <c r="I163" i="6"/>
  <c r="H163" i="6"/>
  <c r="I162" i="6"/>
  <c r="H162" i="6"/>
  <c r="I161" i="6"/>
  <c r="H161" i="6"/>
  <c r="I160" i="6"/>
  <c r="H160" i="6"/>
  <c r="I158" i="6"/>
  <c r="H158" i="6"/>
  <c r="I156" i="6"/>
  <c r="H156" i="6"/>
  <c r="I154" i="6"/>
  <c r="H154" i="6"/>
  <c r="I151" i="6"/>
  <c r="H151" i="6"/>
  <c r="H150" i="6"/>
  <c r="I149" i="6"/>
  <c r="H149" i="6"/>
  <c r="I147" i="6"/>
  <c r="H147" i="6"/>
  <c r="I146" i="6"/>
  <c r="H146" i="6"/>
  <c r="H145" i="6"/>
  <c r="I144" i="6"/>
  <c r="H144" i="6"/>
  <c r="I142" i="6"/>
  <c r="H142" i="6"/>
  <c r="I140" i="6"/>
  <c r="H140" i="6"/>
  <c r="I139" i="6"/>
  <c r="H139" i="6"/>
  <c r="I138" i="6"/>
  <c r="H138" i="6"/>
  <c r="I136" i="6"/>
  <c r="H136" i="6"/>
  <c r="I132" i="6"/>
  <c r="H132" i="6"/>
  <c r="I131" i="6"/>
  <c r="H131" i="6"/>
  <c r="I130" i="6"/>
  <c r="H130" i="6"/>
  <c r="I128" i="6"/>
  <c r="H128" i="6"/>
  <c r="I126" i="6"/>
  <c r="H126" i="6"/>
  <c r="I124" i="6"/>
  <c r="H124" i="6"/>
  <c r="I118" i="6"/>
  <c r="H118" i="6"/>
  <c r="I116" i="6"/>
  <c r="H116" i="6"/>
  <c r="I115" i="6"/>
  <c r="I114" i="6"/>
  <c r="H114" i="6"/>
  <c r="I113" i="6"/>
  <c r="H113" i="6"/>
  <c r="I112" i="6"/>
  <c r="H112" i="6"/>
  <c r="I110" i="6"/>
  <c r="H110" i="6"/>
  <c r="I109" i="6"/>
  <c r="I108" i="6"/>
  <c r="H108" i="6"/>
  <c r="I107" i="6"/>
  <c r="H107" i="6"/>
  <c r="I106" i="6"/>
  <c r="H106" i="6"/>
  <c r="I105" i="6"/>
  <c r="H105" i="6"/>
  <c r="I97" i="6"/>
  <c r="H97" i="6"/>
  <c r="I95" i="6"/>
  <c r="H95" i="6"/>
  <c r="I93" i="6"/>
  <c r="H93" i="6"/>
  <c r="I91" i="6"/>
  <c r="H91" i="6"/>
  <c r="I89" i="6"/>
  <c r="H89" i="6"/>
  <c r="I87" i="6"/>
  <c r="H87" i="6"/>
  <c r="I85" i="6"/>
  <c r="H85" i="6"/>
  <c r="I79" i="6"/>
  <c r="H79" i="6"/>
  <c r="I77" i="6"/>
  <c r="H77" i="6"/>
  <c r="I75" i="6"/>
  <c r="H75" i="6"/>
  <c r="I70" i="6"/>
  <c r="I69" i="6"/>
  <c r="H69" i="6"/>
  <c r="I65" i="6"/>
  <c r="H65" i="6"/>
  <c r="I63" i="6"/>
  <c r="H63" i="6"/>
  <c r="I60" i="6"/>
  <c r="H60" i="6"/>
  <c r="I59" i="6"/>
  <c r="H59" i="6"/>
  <c r="I55" i="6"/>
  <c r="H55" i="6"/>
  <c r="I53" i="6"/>
  <c r="H53" i="6"/>
  <c r="I52" i="6"/>
  <c r="H52" i="6"/>
  <c r="I50" i="6"/>
  <c r="H50" i="6"/>
  <c r="I49" i="6"/>
  <c r="H49" i="6"/>
  <c r="I48" i="6"/>
  <c r="H48" i="6"/>
  <c r="I46" i="6"/>
  <c r="H46" i="6"/>
  <c r="I44" i="6"/>
  <c r="H44" i="6"/>
  <c r="I43" i="6"/>
  <c r="H43" i="6"/>
  <c r="I42" i="6"/>
  <c r="H42" i="6"/>
  <c r="I41" i="6"/>
  <c r="H41" i="6"/>
  <c r="I40" i="6"/>
  <c r="I38" i="6"/>
  <c r="I37" i="6"/>
  <c r="H37" i="6"/>
  <c r="I35" i="6"/>
  <c r="H35" i="6"/>
  <c r="I33" i="6"/>
  <c r="H33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H13" i="6" l="1"/>
  <c r="H16" i="4"/>
  <c r="H14" i="4"/>
  <c r="H12" i="4"/>
  <c r="J16" i="3"/>
  <c r="J18" i="3"/>
  <c r="J20" i="3"/>
  <c r="J22" i="3"/>
  <c r="J24" i="3"/>
  <c r="J26" i="3"/>
  <c r="J28" i="3"/>
  <c r="J30" i="3"/>
  <c r="J32" i="3"/>
  <c r="J34" i="3"/>
  <c r="J36" i="3"/>
  <c r="J38" i="3"/>
  <c r="J40" i="3"/>
  <c r="J42" i="3"/>
  <c r="J44" i="3"/>
  <c r="J46" i="3"/>
  <c r="J48" i="3"/>
  <c r="J56" i="3"/>
  <c r="J58" i="3"/>
  <c r="J60" i="3"/>
  <c r="J64" i="3"/>
  <c r="J66" i="3"/>
  <c r="J68" i="3"/>
  <c r="J72" i="3"/>
  <c r="J14" i="3"/>
  <c r="I64" i="3"/>
  <c r="I59" i="3" l="1"/>
  <c r="I57" i="3"/>
  <c r="I49" i="3"/>
  <c r="I45" i="3"/>
  <c r="I41" i="3"/>
  <c r="I37" i="3"/>
  <c r="I33" i="3"/>
  <c r="I14" i="3"/>
  <c r="I16" i="3"/>
  <c r="I72" i="3"/>
  <c r="I68" i="3"/>
  <c r="I66" i="3"/>
  <c r="I61" i="3"/>
  <c r="I47" i="3"/>
  <c r="I43" i="3"/>
  <c r="I39" i="3"/>
  <c r="I35" i="3"/>
  <c r="I31" i="3"/>
  <c r="I18" i="3"/>
  <c r="H18" i="4" l="1"/>
  <c r="K64" i="2" l="1"/>
  <c r="L64" i="2" s="1"/>
  <c r="K63" i="2"/>
  <c r="L63" i="2" s="1"/>
  <c r="K62" i="2"/>
  <c r="L62" i="2" s="1"/>
  <c r="K60" i="2"/>
  <c r="L60" i="2" s="1"/>
  <c r="K58" i="2"/>
  <c r="L58" i="2" s="1"/>
  <c r="K56" i="2"/>
  <c r="L56" i="2" s="1"/>
  <c r="K55" i="2"/>
  <c r="L55" i="2" s="1"/>
  <c r="L33" i="2"/>
  <c r="L32" i="2"/>
  <c r="L31" i="2"/>
  <c r="L30" i="2"/>
  <c r="I10" i="6" l="1"/>
  <c r="G11" i="6"/>
  <c r="H11" i="6" s="1"/>
  <c r="H10" i="6"/>
  <c r="L12" i="2" l="1"/>
  <c r="L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Oleg Denys</author>
  </authors>
  <commentList>
    <comment ref="G486" authorId="0" shapeId="0" xr:uid="{6514031C-AB42-4C88-A3B1-CAE3E30690CD}">
      <text>
        <r>
          <rPr>
            <sz val="9"/>
            <color indexed="81"/>
            <rFont val="Tahoma"/>
            <family val="2"/>
            <charset val="204"/>
          </rPr>
          <t xml:space="preserve">ціна залежить від актуального курсу eur за НБУ
</t>
        </r>
      </text>
    </comment>
    <comment ref="G487" authorId="0" shapeId="0" xr:uid="{6D27A001-A80C-4499-A7B8-99F67288A0DA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488" authorId="0" shapeId="0" xr:uid="{9C06C992-6B67-4377-855B-07F6481F7EFA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489" authorId="0" shapeId="0" xr:uid="{0B665252-0165-4CB1-BCE5-5758FCBC11C5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490" authorId="0" shapeId="0" xr:uid="{5E52B896-111C-4009-8FFD-3086137A0B5C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491" authorId="0" shapeId="0" xr:uid="{8989B92B-8754-4CA6-967C-04CD95AE556D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492" authorId="0" shapeId="0" xr:uid="{ECD6F646-7BC2-4D23-8A51-695BA1087600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17" authorId="0" shapeId="0" xr:uid="{57CF039A-237C-4FB4-A066-A1F7C1BDA55C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18" authorId="0" shapeId="0" xr:uid="{4A8B1154-2E62-42D0-B6D2-2EC327BBFA98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19" authorId="0" shapeId="0" xr:uid="{B2DD2470-877E-4F48-B0E7-07465BC65102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20" authorId="0" shapeId="0" xr:uid="{9B4F1DD3-378A-4D63-BF3D-3B459ADC114E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21" authorId="0" shapeId="0" xr:uid="{EF30A882-998F-4775-82A6-83E2C87B024B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22" authorId="0" shapeId="0" xr:uid="{13A08BDB-309A-453C-98E9-5D33FD7DED2A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24" authorId="0" shapeId="0" xr:uid="{82C1CDA0-04F4-4180-BBBC-A60A10A746BC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25" authorId="0" shapeId="0" xr:uid="{C546CA71-C2B3-4748-B64C-C01086A5E0BF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26" authorId="0" shapeId="0" xr:uid="{3DB6DFD8-EA62-4AA6-9926-6EAB759F937E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27" authorId="0" shapeId="0" xr:uid="{228714AB-BCA9-4108-92CB-EE57B3D66097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28" authorId="0" shapeId="0" xr:uid="{A01CF585-2A57-4232-8049-F82B6E1C01F8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29" authorId="0" shapeId="0" xr:uid="{1E29BA97-7152-44CD-AC98-174CE00A33AA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31" authorId="0" shapeId="0" xr:uid="{C9D9DE47-FE5B-447A-B769-5C49614C7913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32" authorId="0" shapeId="0" xr:uid="{9EE4922F-7FB3-49D8-89AA-B7BF7AD93124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33" authorId="0" shapeId="0" xr:uid="{63D8EAE8-F5BB-4A26-9582-6D7744226E82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34" authorId="0" shapeId="0" xr:uid="{17F18A5D-DCD3-4FDB-84D9-073B57B286B4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35" authorId="0" shapeId="0" xr:uid="{48DA7439-2454-4566-A46C-DA1040B30BCF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36" authorId="0" shapeId="0" xr:uid="{D860F756-D0D8-4D62-9160-C1551213A62A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38" authorId="0" shapeId="0" xr:uid="{E3EA7C4E-E50E-4C54-B8B8-1BB24BB170A9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39" authorId="0" shapeId="0" xr:uid="{BDE598F8-4817-47D2-A67C-0BCD232EA6BE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40" authorId="0" shapeId="0" xr:uid="{A0E866BA-5C4A-4FA0-A115-AA3AE36767EA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42" authorId="0" shapeId="0" xr:uid="{900E1AF6-53EA-4BF9-AA87-7B3FB74395D4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43" authorId="0" shapeId="0" xr:uid="{6943B85C-C4DD-4A60-AAFC-63B2B0435FDD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44" authorId="0" shapeId="0" xr:uid="{46E6956B-9E06-45F4-9460-7BD61FBAF3B5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45" authorId="0" shapeId="0" xr:uid="{5C70810E-01CF-4AEB-A810-0E07C105D70E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46" authorId="0" shapeId="0" xr:uid="{9F65F16F-BC1F-45A7-9D2A-1790382B6103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47" authorId="0" shapeId="0" xr:uid="{9E59AB28-2334-4BD3-8717-592503C23C80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  <comment ref="G548" authorId="0" shapeId="0" xr:uid="{5A30B57C-7200-41F8-9684-2AEC185C29A5}">
      <text>
        <r>
          <rPr>
            <sz val="9"/>
            <color indexed="81"/>
            <rFont val="Tahoma"/>
            <family val="2"/>
            <charset val="204"/>
          </rPr>
          <t>ціна залежить від актуального курсу eur за НБУ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</futureMetadata>
  <valueMetadata count="1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</valueMetadata>
</metadata>
</file>

<file path=xl/sharedStrings.xml><?xml version="1.0" encoding="utf-8"?>
<sst xmlns="http://schemas.openxmlformats.org/spreadsheetml/2006/main" count="5520" uniqueCount="2209">
  <si>
    <t xml:space="preserve">• </t>
  </si>
  <si>
    <t>Знижка:</t>
  </si>
  <si>
    <t>Тип</t>
  </si>
  <si>
    <t>Артикул</t>
  </si>
  <si>
    <t>Назва деталі</t>
  </si>
  <si>
    <t>Матеріал</t>
  </si>
  <si>
    <t>Один. Вим</t>
  </si>
  <si>
    <t>Наяв- ність</t>
  </si>
  <si>
    <t>Ціна роздрібна  
в грн, з ПДВ,</t>
  </si>
  <si>
    <t>Ціна зі знижкою 
в грн, з ПДВ,</t>
  </si>
  <si>
    <t>Роздрібна  
без ПДВ</t>
  </si>
  <si>
    <t>С-011</t>
  </si>
  <si>
    <t>Злучник для дроту універсальний</t>
  </si>
  <si>
    <t>OC</t>
  </si>
  <si>
    <t>шт</t>
  </si>
  <si>
    <t>+</t>
  </si>
  <si>
    <t>ST</t>
  </si>
  <si>
    <t>NI</t>
  </si>
  <si>
    <t>п/з</t>
  </si>
  <si>
    <t>CU</t>
  </si>
  <si>
    <t>С-021</t>
  </si>
  <si>
    <t>Злучник для дроту хрестовий</t>
  </si>
  <si>
    <t>С-022</t>
  </si>
  <si>
    <t>ОС</t>
  </si>
  <si>
    <t>С-024</t>
  </si>
  <si>
    <t>С-028</t>
  </si>
  <si>
    <t>Злучник для дроту повздовжній</t>
  </si>
  <si>
    <t>AL</t>
  </si>
  <si>
    <t>С-031</t>
  </si>
  <si>
    <r>
      <rPr>
        <sz val="12"/>
        <color rgb="FF0D0D0D"/>
        <rFont val="Calibri"/>
        <family val="2"/>
        <charset val="204"/>
      </rPr>
      <t xml:space="preserve">Злучник контрольний </t>
    </r>
    <r>
      <rPr>
        <sz val="10"/>
        <color rgb="FF0D0D0D"/>
        <rFont val="Calibri"/>
        <family val="2"/>
        <charset val="204"/>
      </rPr>
      <t>з проміжною пластиною</t>
    </r>
  </si>
  <si>
    <t>С-032</t>
  </si>
  <si>
    <t>Злучник контрольний</t>
  </si>
  <si>
    <t>С-033</t>
  </si>
  <si>
    <t>Злучник контрольний дріт-дріт</t>
  </si>
  <si>
    <r>
      <rPr>
        <sz val="9"/>
        <color rgb="FFD9D9D9"/>
        <rFont val="Calibri"/>
        <family val="2"/>
        <charset val="204"/>
      </rPr>
      <t xml:space="preserve">• </t>
    </r>
    <r>
      <rPr>
        <sz val="9"/>
        <color rgb="FF767171"/>
        <rFont val="Calibri"/>
        <family val="2"/>
        <charset val="204"/>
      </rPr>
      <t xml:space="preserve">призначений для контрольного з’єднання 
дроту ø 8..10 мм з дротом або прутком ø 8..12 мм </t>
    </r>
  </si>
  <si>
    <t>NI/CU</t>
  </si>
  <si>
    <t>С-034</t>
  </si>
  <si>
    <t>С-035</t>
  </si>
  <si>
    <t>С-041</t>
  </si>
  <si>
    <t>С-042</t>
  </si>
  <si>
    <t>С-043</t>
  </si>
  <si>
    <t>С-044</t>
  </si>
  <si>
    <t>№ по каталогу</t>
  </si>
  <si>
    <t>Матеріал виробу</t>
  </si>
  <si>
    <t>Ціна роздрібна  в грн, з ПДВ,</t>
  </si>
  <si>
    <t>Ціна зі знижкою в грн, з ПДВ,</t>
  </si>
  <si>
    <t>С-061</t>
  </si>
  <si>
    <t>Зажим для дроту до ринви</t>
  </si>
  <si>
    <t>LA</t>
  </si>
  <si>
    <t>С-092</t>
  </si>
  <si>
    <t>Клема фальцева металева</t>
  </si>
  <si>
    <t>С-094</t>
  </si>
  <si>
    <t>С-099</t>
  </si>
  <si>
    <t>Клема з'єднувальна</t>
  </si>
  <si>
    <t>Н-011</t>
  </si>
  <si>
    <r>
      <rPr>
        <sz val="12"/>
        <color rgb="FF0D0D0D"/>
        <rFont val="Calibri"/>
        <family val="2"/>
        <charset val="204"/>
      </rPr>
      <t xml:space="preserve">Тримач дроту пластиковий з дюбелем </t>
    </r>
    <r>
      <rPr>
        <sz val="11"/>
        <color rgb="FF0D0D0D"/>
        <rFont val="Calibri"/>
        <family val="2"/>
        <charset val="204"/>
      </rPr>
      <t>А=110 mm</t>
    </r>
  </si>
  <si>
    <t>PL</t>
  </si>
  <si>
    <t>Н-012</t>
  </si>
  <si>
    <r>
      <rPr>
        <sz val="12"/>
        <color rgb="FF0D0D0D"/>
        <rFont val="Calibri"/>
        <family val="2"/>
        <charset val="204"/>
      </rPr>
      <t xml:space="preserve">Тримач дроту пластиковий з дюбелем </t>
    </r>
    <r>
      <rPr>
        <sz val="11"/>
        <color rgb="FF0D0D0D"/>
        <rFont val="Calibri"/>
        <family val="2"/>
        <charset val="204"/>
      </rPr>
      <t>А=150 mm</t>
    </r>
  </si>
  <si>
    <t>Н-013</t>
  </si>
  <si>
    <r>
      <rPr>
        <sz val="12"/>
        <color rgb="FF0D0D0D"/>
        <rFont val="Calibri"/>
        <family val="2"/>
        <charset val="204"/>
      </rPr>
      <t>Тримач дроту пластиковий з дюбелем</t>
    </r>
    <r>
      <rPr>
        <sz val="11"/>
        <color rgb="FF0D0D0D"/>
        <rFont val="Calibri"/>
        <family val="2"/>
        <charset val="204"/>
      </rPr>
      <t xml:space="preserve"> А=180 mm</t>
    </r>
  </si>
  <si>
    <t>Н-014</t>
  </si>
  <si>
    <r>
      <rPr>
        <sz val="12"/>
        <color rgb="FF0D0D0D"/>
        <rFont val="Calibri"/>
        <family val="2"/>
        <charset val="204"/>
      </rPr>
      <t xml:space="preserve">Тримач дроту пластиковий з дюбелем </t>
    </r>
    <r>
      <rPr>
        <sz val="11"/>
        <color rgb="FF0D0D0D"/>
        <rFont val="Calibri"/>
        <family val="2"/>
        <charset val="204"/>
      </rPr>
      <t>А=250 mm</t>
    </r>
  </si>
  <si>
    <t>Н-015</t>
  </si>
  <si>
    <t>Тримач дроту пластиковий з шурупом і підкладкою</t>
  </si>
  <si>
    <t>для прокладання дроту по металевій покрівлі, 
даховий шуруп з підкладкою в комплекті</t>
  </si>
  <si>
    <t>Н-016</t>
  </si>
  <si>
    <t>Тримач дроту пластиковий M6</t>
  </si>
  <si>
    <t>для прокладання дроту ø 8..10 мм, внутрішня різьба М6</t>
  </si>
  <si>
    <t>Н-018</t>
  </si>
  <si>
    <t>Тримач дроту пластиковий M8</t>
  </si>
  <si>
    <t>для прокладання дроту ø 8..10 мм, внутрішня різьба М8</t>
  </si>
  <si>
    <t>Н-019</t>
  </si>
  <si>
    <t xml:space="preserve"> для прокладання дроту по металевих покрівлях чи 
сендвіч-панелях, металева основа для кращої стійкості</t>
  </si>
  <si>
    <t>Н-020</t>
  </si>
  <si>
    <t>Тримач дроту NIRO</t>
  </si>
  <si>
    <t>для прокладання дроту ø 8 мм, висота тримача: 41 мм; 
внутрішня різьба М6</t>
  </si>
  <si>
    <t>Н-021</t>
  </si>
  <si>
    <t xml:space="preserve">Тримач дроту NIRO з шурупом і підкладкою </t>
  </si>
  <si>
    <t>для прокладання дроту ø 8 мм, 
даховий шуруп з підкладкою в комплекті</t>
  </si>
  <si>
    <t>Н-024</t>
  </si>
  <si>
    <t>Тримач дроту L-120</t>
  </si>
  <si>
    <t xml:space="preserve">призначений для прокладання дроту ø 8..10 мм 
по покрівлі з металочерепиці, профнастилу чи бляхи </t>
  </si>
  <si>
    <t>Н-026</t>
  </si>
  <si>
    <t>Тримач дроту L-120 на закручування</t>
  </si>
  <si>
    <t>Н-029</t>
  </si>
  <si>
    <t>Тримач дроту FLIP дистанційний А=120 mm</t>
  </si>
  <si>
    <t>Н-030</t>
  </si>
  <si>
    <t>Тримач дроту металевий FLIP</t>
  </si>
  <si>
    <t>для прокладання дроту по стінах будівель, 
металевих та конструкціях, внутрішня різьба М8</t>
  </si>
  <si>
    <t>Н-031</t>
  </si>
  <si>
    <r>
      <rPr>
        <sz val="12"/>
        <color rgb="FF0D0D0D"/>
        <rFont val="Calibri"/>
        <family val="2"/>
        <charset val="204"/>
      </rPr>
      <t xml:space="preserve">Тримач дроту металевий з дюбелем </t>
    </r>
    <r>
      <rPr>
        <sz val="11"/>
        <color rgb="FF0D0D0D"/>
        <rFont val="Calibri"/>
        <family val="2"/>
        <charset val="204"/>
      </rPr>
      <t>А=100 mm</t>
    </r>
  </si>
  <si>
    <t>Н-032</t>
  </si>
  <si>
    <r>
      <rPr>
        <sz val="12"/>
        <color rgb="FF0D0D0D"/>
        <rFont val="Calibri"/>
        <family val="2"/>
        <charset val="204"/>
      </rPr>
      <t xml:space="preserve">Тримач дроту металевий з дюбелем </t>
    </r>
    <r>
      <rPr>
        <sz val="11"/>
        <color rgb="FF0D0D0D"/>
        <rFont val="Calibri"/>
        <family val="2"/>
        <charset val="204"/>
      </rPr>
      <t>А=140 mm</t>
    </r>
  </si>
  <si>
    <t>Н-033</t>
  </si>
  <si>
    <r>
      <rPr>
        <sz val="12"/>
        <color rgb="FF0D0D0D"/>
        <rFont val="Calibri"/>
        <family val="2"/>
        <charset val="204"/>
      </rPr>
      <t xml:space="preserve">Тримач дроту металевий з дюбелем </t>
    </r>
    <r>
      <rPr>
        <sz val="11"/>
        <color rgb="FF0D0D0D"/>
        <rFont val="Calibri"/>
        <family val="2"/>
        <charset val="204"/>
      </rPr>
      <t>А=170 mm</t>
    </r>
  </si>
  <si>
    <t>Н-034</t>
  </si>
  <si>
    <t>Н-035</t>
  </si>
  <si>
    <t>для прокладання полоси шириною 40 мм,
внутрішній отвір та різьба М8</t>
  </si>
  <si>
    <t>Н-039</t>
  </si>
  <si>
    <t>в комплекті тримач Н-035 зі шпилькою L-80 та дюбелем</t>
  </si>
  <si>
    <t>Н-036</t>
  </si>
  <si>
    <t>для прокладання полоси шириною до 30мм,
внутрішній отвір та різьба М8</t>
  </si>
  <si>
    <t>Н-037</t>
  </si>
  <si>
    <t>Н-038</t>
  </si>
  <si>
    <t>Тримач стержня D16 мм металевий</t>
  </si>
  <si>
    <t xml:space="preserve">призначений для кріплення стержня ø16 мм до стін та конструкцій; внутрішній отвір та різьба М10 </t>
  </si>
  <si>
    <t>Н-041</t>
  </si>
  <si>
    <t>Н-042</t>
  </si>
  <si>
    <t>Н-043</t>
  </si>
  <si>
    <t>Н-051</t>
  </si>
  <si>
    <t>Н-052</t>
  </si>
  <si>
    <t>Н-053</t>
  </si>
  <si>
    <t>Н-061</t>
  </si>
  <si>
    <t xml:space="preserve">Тримач дроту пластиковий з підставкою </t>
  </si>
  <si>
    <t xml:space="preserve">для прокладання дроту по покрівлі з бітумної черепиці 
або бляхи. Тримач дроту - пластик </t>
  </si>
  <si>
    <t>Н-062</t>
  </si>
  <si>
    <t xml:space="preserve">Тримач дроту NIRO з підставкою </t>
  </si>
  <si>
    <t xml:space="preserve">для прокладання дроту по покрівлі з бітумної черепиці 
або бляхи. Тримач дроту - нерж.сталь </t>
  </si>
  <si>
    <t>Н-063</t>
  </si>
  <si>
    <t>Тримач дроту L-120 з підставкою</t>
  </si>
  <si>
    <t>для прокладання дроту ø 8 мм по покрівлі 
з бітумної черепиці або бляхи. Н=115мм</t>
  </si>
  <si>
    <t>Н-071</t>
  </si>
  <si>
    <t>для прокладання дроту ø 8..10 мм  по покрівлі з черепиці
монтується під черепицю; тримач дроту - пластик</t>
  </si>
  <si>
    <t>Н-072</t>
  </si>
  <si>
    <t>Н-073</t>
  </si>
  <si>
    <r>
      <rPr>
        <sz val="11"/>
        <color rgb="FF0D0D0D"/>
        <rFont val="Calibri"/>
        <family val="2"/>
        <charset val="204"/>
      </rPr>
      <t xml:space="preserve">Тримач дроту під черепицю з NIRO </t>
    </r>
    <r>
      <rPr>
        <sz val="10"/>
        <color rgb="FF0D0D0D"/>
        <rFont val="Calibri"/>
        <family val="2"/>
        <charset val="204"/>
      </rPr>
      <t>330 mm</t>
    </r>
  </si>
  <si>
    <t>для прокладання дроту ø 8 мм  по покрівлі з черепиці
монтується під черепицю; тримач дроту - нерж. сталь</t>
  </si>
  <si>
    <t>Н-074</t>
  </si>
  <si>
    <t>Н-081</t>
  </si>
  <si>
    <t>Тримач дроту кутовий з пластиком</t>
  </si>
  <si>
    <t>Н-082</t>
  </si>
  <si>
    <t>Тримач дроту кутовий з Niro</t>
  </si>
  <si>
    <t>Н-083</t>
  </si>
  <si>
    <t>Тримач дроту кутовий L-120</t>
  </si>
  <si>
    <t>Н-084</t>
  </si>
  <si>
    <r>
      <rPr>
        <sz val="12"/>
        <color rgb="FF0D0D0D"/>
        <rFont val="Calibri"/>
        <family val="2"/>
        <charset val="204"/>
      </rPr>
      <t xml:space="preserve">Тримач дроту кутовий L-120 </t>
    </r>
    <r>
      <rPr>
        <sz val="11"/>
        <color rgb="FF0D0D0D"/>
        <rFont val="Calibri"/>
        <family val="2"/>
        <charset val="204"/>
      </rPr>
      <t>на закручування</t>
    </r>
  </si>
  <si>
    <t>Н-820</t>
  </si>
  <si>
    <t>Хомут для труби d60-120 універсальний</t>
  </si>
  <si>
    <t>Н-301</t>
  </si>
  <si>
    <t>Тримач дроту пластиковий для плоского даху</t>
  </si>
  <si>
    <r>
      <rPr>
        <b/>
        <sz val="9"/>
        <color rgb="FFBFBFBF"/>
        <rFont val="Calibri"/>
        <family val="2"/>
        <charset val="204"/>
      </rPr>
      <t xml:space="preserve">• </t>
    </r>
    <r>
      <rPr>
        <b/>
        <sz val="9"/>
        <color rgb="FF767171"/>
        <rFont val="Calibri"/>
        <family val="2"/>
        <charset val="204"/>
      </rPr>
      <t xml:space="preserve">пустий без кришки  </t>
    </r>
    <r>
      <rPr>
        <sz val="9"/>
        <color rgb="FFBFBFBF"/>
        <rFont val="Calibri"/>
        <family val="2"/>
        <charset val="204"/>
      </rPr>
      <t xml:space="preserve"> •</t>
    </r>
    <r>
      <rPr>
        <sz val="9"/>
        <color rgb="FF767171"/>
        <rFont val="Calibri"/>
        <family val="2"/>
        <charset val="204"/>
      </rPr>
      <t xml:space="preserve"> під заповнення бетоном</t>
    </r>
  </si>
  <si>
    <t>Н-302</t>
  </si>
  <si>
    <r>
      <rPr>
        <sz val="12"/>
        <color rgb="FF0D0D0D"/>
        <rFont val="Calibri"/>
        <family val="2"/>
        <charset val="204"/>
      </rPr>
      <t xml:space="preserve">Тримач дроту пластиковий для плоского даху 
</t>
    </r>
    <r>
      <rPr>
        <sz val="10"/>
        <color rgb="FF0D0D0D"/>
        <rFont val="Calibri"/>
        <family val="2"/>
        <charset val="204"/>
      </rPr>
      <t>з кришкою</t>
    </r>
  </si>
  <si>
    <t>Н-303</t>
  </si>
  <si>
    <r>
      <rPr>
        <sz val="12"/>
        <color rgb="FF0D0D0D"/>
        <rFont val="Calibri"/>
        <family val="2"/>
        <charset val="204"/>
      </rPr>
      <t xml:space="preserve">Тримач дроту пластиковий для плоского даху 
</t>
    </r>
    <r>
      <rPr>
        <sz val="10"/>
        <color rgb="FF0D0D0D"/>
        <rFont val="Calibri"/>
        <family val="2"/>
        <charset val="204"/>
      </rPr>
      <t>з кришкою заповнений бетоном</t>
    </r>
  </si>
  <si>
    <t>К-201</t>
  </si>
  <si>
    <t>Труба монтажна d20/12</t>
  </si>
  <si>
    <t>м</t>
  </si>
  <si>
    <t>К-202</t>
  </si>
  <si>
    <t>Муфта для труби 20/12</t>
  </si>
  <si>
    <t>К-203</t>
  </si>
  <si>
    <t>Затискач UD-20 для труби 20/12</t>
  </si>
  <si>
    <t>К-220</t>
  </si>
  <si>
    <t>Компенсатор</t>
  </si>
  <si>
    <t>К-221</t>
  </si>
  <si>
    <t>Компенсаційний з'єднувач дріт/дріт</t>
  </si>
  <si>
    <t>К-222</t>
  </si>
  <si>
    <t>Компенсаційний з'єднувач полоса/полоса</t>
  </si>
  <si>
    <t>К-223</t>
  </si>
  <si>
    <t>Компенсаційний з'єднувач дріт/полоса</t>
  </si>
  <si>
    <t>К-271</t>
  </si>
  <si>
    <t>Зажим натяжний</t>
  </si>
  <si>
    <t>для виконання струмовідводів методом натягування</t>
  </si>
  <si>
    <t>К-274</t>
  </si>
  <si>
    <t>Натяжна труба L=400</t>
  </si>
  <si>
    <t>К-276</t>
  </si>
  <si>
    <t>Натяжна труба L=600</t>
  </si>
  <si>
    <t>K-308</t>
  </si>
  <si>
    <t>Пластина-скоба тримача дроту</t>
  </si>
  <si>
    <t>для кріплення дроту 8 мм до стін чи конструкцій</t>
  </si>
  <si>
    <t>K-316</t>
  </si>
  <si>
    <t>Пластина-скоба тримача стержня D16</t>
  </si>
  <si>
    <t>для кріплення стержня D16 мм до стін чи конструкцій</t>
  </si>
  <si>
    <t>К-391</t>
  </si>
  <si>
    <t>Захисний екран 1,4 м</t>
  </si>
  <si>
    <t>для захисту струмовідводу/полоси 
від механічних пошкоджень</t>
  </si>
  <si>
    <t>К-681</t>
  </si>
  <si>
    <t>Корпус для контрольного фасадного з'єднання</t>
  </si>
  <si>
    <t>розмір 140х140х60</t>
  </si>
  <si>
    <t>К-682</t>
  </si>
  <si>
    <t>розмір 140х140х100</t>
  </si>
  <si>
    <t>К-683</t>
  </si>
  <si>
    <t>Колодязь ревізійний пластиковий</t>
  </si>
  <si>
    <t>К-700</t>
  </si>
  <si>
    <t>Ізоляційний стержень 1000 мм</t>
  </si>
  <si>
    <t>М8/М8</t>
  </si>
  <si>
    <t>К-702</t>
  </si>
  <si>
    <t>К-750</t>
  </si>
  <si>
    <t>Ізоляційний стержень 500 мм</t>
  </si>
  <si>
    <t>К-752</t>
  </si>
  <si>
    <t>К-770</t>
  </si>
  <si>
    <t>Ізоляційний стержень 700 мм</t>
  </si>
  <si>
    <t>К-772</t>
  </si>
  <si>
    <t>К-801</t>
  </si>
  <si>
    <t>К-803</t>
  </si>
  <si>
    <t>Тримач ізол. стержня до щогли d32 мм</t>
  </si>
  <si>
    <t>К-804</t>
  </si>
  <si>
    <t>Тримач ізол. стержня до щогли d42 мм</t>
  </si>
  <si>
    <t>К-805</t>
  </si>
  <si>
    <t>Тримач ізоляційного стержня фальцевий</t>
  </si>
  <si>
    <t>К-818</t>
  </si>
  <si>
    <t>Тримач дроту пластиковий до ізол.стержня</t>
  </si>
  <si>
    <t>К-830</t>
  </si>
  <si>
    <t>Тримач дроту металевий до ізол.стержня</t>
  </si>
  <si>
    <t>К-838</t>
  </si>
  <si>
    <t>Тримач стержня д16мм до ізол.стержня</t>
  </si>
  <si>
    <t>К-808</t>
  </si>
  <si>
    <t>З'єднувач прямий до ізол.стержня М8</t>
  </si>
  <si>
    <t>К-816</t>
  </si>
  <si>
    <t>З'єднувач прямий до ізол.стержня М16</t>
  </si>
  <si>
    <t>К-870</t>
  </si>
  <si>
    <t>К-874</t>
  </si>
  <si>
    <t>К-901</t>
  </si>
  <si>
    <t>Шуруп даховий з 2-ма підкладками</t>
  </si>
  <si>
    <t>Для кріплення металевих тримачів до металевої покрівлі</t>
  </si>
  <si>
    <t>К-902</t>
  </si>
  <si>
    <t xml:space="preserve"> Шуруп даховий під викрутку з підкладкою</t>
  </si>
  <si>
    <t>Для  кріплення  пластикових  тримачів до металевого даху</t>
  </si>
  <si>
    <t>К-910</t>
  </si>
  <si>
    <t>Мастика бітумно-полімерна (10 кг)</t>
  </si>
  <si>
    <t>-</t>
  </si>
  <si>
    <t>для приклеювання тримачів Н-303 до покрівлі з рубероїду</t>
  </si>
  <si>
    <t>К-950</t>
  </si>
  <si>
    <t>для захисту болтових з'єднань від впливу корозії</t>
  </si>
  <si>
    <t>К-1000</t>
  </si>
  <si>
    <r>
      <rPr>
        <b/>
        <sz val="9"/>
        <color rgb="FF666666"/>
        <rFont val="Calibri"/>
        <family val="2"/>
        <charset val="204"/>
      </rPr>
      <t xml:space="preserve">матеріал виконання: </t>
    </r>
    <r>
      <rPr>
        <b/>
        <sz val="9"/>
        <color rgb="FF1C1C1C"/>
        <rFont val="Calibri"/>
        <family val="2"/>
        <charset val="204"/>
      </rPr>
      <t>ОС</t>
    </r>
    <r>
      <rPr>
        <sz val="9"/>
        <color rgb="FF1C1C1C"/>
        <rFont val="Calibri"/>
        <family val="2"/>
        <charset val="204"/>
      </rPr>
      <t xml:space="preserve">- сталь оцинкована гальванічно, </t>
    </r>
    <r>
      <rPr>
        <b/>
        <sz val="9"/>
        <color rgb="FF1C1C1C"/>
        <rFont val="Calibri"/>
        <family val="2"/>
        <charset val="204"/>
      </rPr>
      <t>ST</t>
    </r>
    <r>
      <rPr>
        <sz val="9"/>
        <color rgb="FF1C1C1C"/>
        <rFont val="Calibri"/>
        <family val="2"/>
        <charset val="204"/>
      </rPr>
      <t xml:space="preserve">- гарячецинкована сталь, </t>
    </r>
    <r>
      <rPr>
        <b/>
        <sz val="9"/>
        <color rgb="FF1C1C1C"/>
        <rFont val="Calibri"/>
        <family val="2"/>
        <charset val="204"/>
      </rPr>
      <t>AL</t>
    </r>
    <r>
      <rPr>
        <sz val="9"/>
        <color rgb="FF1C1C1C"/>
        <rFont val="Calibri"/>
        <family val="2"/>
        <charset val="204"/>
      </rPr>
      <t xml:space="preserve">- алюміній, </t>
    </r>
    <r>
      <rPr>
        <b/>
        <sz val="9"/>
        <color rgb="FF1C1C1C"/>
        <rFont val="Calibri"/>
        <family val="2"/>
        <charset val="204"/>
      </rPr>
      <t>PL</t>
    </r>
    <r>
      <rPr>
        <sz val="9"/>
        <color rgb="FF1C1C1C"/>
        <rFont val="Calibri"/>
        <family val="2"/>
        <charset val="204"/>
      </rPr>
      <t>- пластик</t>
    </r>
  </si>
  <si>
    <t>Комплект стержневого уземлювача ø16, 3 м</t>
  </si>
  <si>
    <t>Комплект стержневого уземлювача ø16, 4,5 м</t>
  </si>
  <si>
    <t>Комплект стержневого уземлювача ø16, 6 м</t>
  </si>
  <si>
    <t>Комплект стержневого уземлювача ø16, 9 м</t>
  </si>
  <si>
    <t>Стержень уземлення ø16 мм L-1500</t>
  </si>
  <si>
    <t>Муфта з'єднувальна для стержня ø16 мм</t>
  </si>
  <si>
    <t>Наконечник для стержня ø16 мм</t>
  </si>
  <si>
    <t>Забивний гвинт для стержня ø16 мм</t>
  </si>
  <si>
    <t xml:space="preserve"> Ударна муфта для стержня ø16 мм</t>
  </si>
  <si>
    <t>Комплект стержневого уземлювача ø20, 4,5 м</t>
  </si>
  <si>
    <t>Комплект стержневого уземлювача ø20, 6 м</t>
  </si>
  <si>
    <t>Наконечник для стержня ø20 мм</t>
  </si>
  <si>
    <t>Уземлювач поміднений ø14,2 мм, L=3 м</t>
  </si>
  <si>
    <t>Уземлювач поміднений ø14,2 мм, L=4,5 м</t>
  </si>
  <si>
    <t>Уземлювач поміднений ø14,2 мм, L=9 м</t>
  </si>
  <si>
    <t>BR</t>
  </si>
  <si>
    <t>G-115</t>
  </si>
  <si>
    <t>Стрічка антикорозійна 50 мм, 10 м</t>
  </si>
  <si>
    <t>стрічка насичена антикорозійною пастою; 50mm x10m</t>
  </si>
  <si>
    <t>G-160</t>
  </si>
  <si>
    <t>Насадка SDS-MAX для вібромолота</t>
  </si>
  <si>
    <t>G-290</t>
  </si>
  <si>
    <t>Шина вирівнювання потенціалів</t>
  </si>
  <si>
    <t>для вирівнювання потенціалів електричних з’єднань</t>
  </si>
  <si>
    <t>M-215</t>
  </si>
  <si>
    <t>Блискавкоприймач алюмінієвий збірний 16/10, 1,5 м</t>
  </si>
  <si>
    <t>M-220</t>
  </si>
  <si>
    <t>Блискавкоприймач алюмінієвий збірний 16/10, 2,0 м</t>
  </si>
  <si>
    <t>M-225</t>
  </si>
  <si>
    <t>Блискавкоприймач алюмінієвий збірний 16/10, 2,5 м</t>
  </si>
  <si>
    <t>M-230</t>
  </si>
  <si>
    <t>Блискавкоприймач алюмінієвий збірний 16/10, 3,0 м</t>
  </si>
  <si>
    <t>M-235</t>
  </si>
  <si>
    <t>Блискавкоприймач алюмінієвий збірний 16/10, 3,5 м</t>
  </si>
  <si>
    <t>M-240</t>
  </si>
  <si>
    <t>Блискавкоприймач алюмінієвий збірний 16/10, 4,0 м</t>
  </si>
  <si>
    <t>M-01/15</t>
  </si>
  <si>
    <t>M-01/20</t>
  </si>
  <si>
    <t>M-01/25</t>
  </si>
  <si>
    <t>M-01/30</t>
  </si>
  <si>
    <t>M-01/35</t>
  </si>
  <si>
    <t>M-01/40</t>
  </si>
  <si>
    <t>M-02/40</t>
  </si>
  <si>
    <t>M-02/50</t>
  </si>
  <si>
    <t>M-02/60</t>
  </si>
  <si>
    <t>M-02/70</t>
  </si>
  <si>
    <t>M-02/80</t>
  </si>
  <si>
    <t>M-02/90</t>
  </si>
  <si>
    <t>M-02/100</t>
  </si>
  <si>
    <t>M-02/32</t>
  </si>
  <si>
    <t>Щогла активного блискавкоприймача 3 м</t>
  </si>
  <si>
    <t>M-02/42</t>
  </si>
  <si>
    <t>Щогла активного блискавкоприймача 4 м</t>
  </si>
  <si>
    <t>M-02/52</t>
  </si>
  <si>
    <t>Щогла активного блискавкоприймача 5 м</t>
  </si>
  <si>
    <t>M-02/62</t>
  </si>
  <si>
    <t>Щогла активного блискавкоприймача 6 м</t>
  </si>
  <si>
    <t>M-02/72</t>
  </si>
  <si>
    <t>Щогла активного блискавкоприймача 7 м</t>
  </si>
  <si>
    <t>M-02/82</t>
  </si>
  <si>
    <t>Щогла активного блискавкоприймача 8 м</t>
  </si>
  <si>
    <t>M-03/40</t>
  </si>
  <si>
    <t>M-03/50</t>
  </si>
  <si>
    <t>M-03/60</t>
  </si>
  <si>
    <t>M-03/70</t>
  </si>
  <si>
    <t>M-04/15</t>
  </si>
  <si>
    <t>Блискавкоприймач з бетонною основою 1,5 м</t>
  </si>
  <si>
    <t>M-04/20</t>
  </si>
  <si>
    <t>Блискавкоприймач з бетонною основою 2,0 м</t>
  </si>
  <si>
    <t>M-04/25</t>
  </si>
  <si>
    <t>Блискавкоприймач з бетонною основою 2,5 м</t>
  </si>
  <si>
    <t>M-04/30</t>
  </si>
  <si>
    <t>Блискавкоприймач з бетонною основою 3,0 м</t>
  </si>
  <si>
    <t>M-04/35</t>
  </si>
  <si>
    <t>Блискавкоприймач з бетонною основою 3,5 м</t>
  </si>
  <si>
    <t>M-04/40</t>
  </si>
  <si>
    <t>Блискавкоприймач з бетонною основою 4,0 м</t>
  </si>
  <si>
    <t>M-05/40</t>
  </si>
  <si>
    <t>Блискавкоприймач 4 м на тринозі</t>
  </si>
  <si>
    <t>M-05/50</t>
  </si>
  <si>
    <t>Блискавкоприймач 5 м на тринозі</t>
  </si>
  <si>
    <t>M-05/60</t>
  </si>
  <si>
    <t>Блискавкоприймач 6 м на тринозі</t>
  </si>
  <si>
    <t>M-05/70</t>
  </si>
  <si>
    <t>Блискавкоприймач 7 м на тринозі</t>
  </si>
  <si>
    <t>M-05/80</t>
  </si>
  <si>
    <t>Блискавкоприймач 8 м на тринозі</t>
  </si>
  <si>
    <t>M-05/90</t>
  </si>
  <si>
    <t>Блискавкоприймач 9 м на тринозі</t>
  </si>
  <si>
    <t>M-05/100</t>
  </si>
  <si>
    <t>Блискавкоприймач 10 м на тринозі</t>
  </si>
  <si>
    <t>M-05/32</t>
  </si>
  <si>
    <t>M-05/42</t>
  </si>
  <si>
    <t>M-05/52</t>
  </si>
  <si>
    <t>M-05/62</t>
  </si>
  <si>
    <t>M-05/72</t>
  </si>
  <si>
    <t>M-05/82</t>
  </si>
  <si>
    <t>M-06/03</t>
  </si>
  <si>
    <t>Блискавкоприймач регулювальний 0,5 м</t>
  </si>
  <si>
    <t>M-06/04</t>
  </si>
  <si>
    <t>Блискавкоприймач регулювальний 1,0 м</t>
  </si>
  <si>
    <t>M-06/10</t>
  </si>
  <si>
    <t>Блискавкоприймач на металевій основі 1,0 м</t>
  </si>
  <si>
    <t>M-06/15</t>
  </si>
  <si>
    <t>Блискавкоприймач на металевій основі 1,5 м</t>
  </si>
  <si>
    <t>M-06/20</t>
  </si>
  <si>
    <t>Блискавкоприймач на металевій основі 2,0 м</t>
  </si>
  <si>
    <t>M-06/25</t>
  </si>
  <si>
    <t>Блискавкоприймач на металевій основі 2,5 м</t>
  </si>
  <si>
    <t>M-06/30</t>
  </si>
  <si>
    <t>Блискавкоприймач на металевій основі 3,0 м</t>
  </si>
  <si>
    <t>M-07/40</t>
  </si>
  <si>
    <t>M-07/50</t>
  </si>
  <si>
    <t>M-07/60</t>
  </si>
  <si>
    <t>M-07/70</t>
  </si>
  <si>
    <t>M-08/15</t>
  </si>
  <si>
    <t>Блискавкоприймач з кріпленням до труб 1,5м</t>
  </si>
  <si>
    <t>M-08/20</t>
  </si>
  <si>
    <t>Блискавкоприймач з кріпленням до труб 2,0м</t>
  </si>
  <si>
    <t>M-08/25</t>
  </si>
  <si>
    <t>Блискавкоприймач з кріпленням до труб 2,5м</t>
  </si>
  <si>
    <t>M-08/30</t>
  </si>
  <si>
    <t>Блискавкоприймач з кріпленням до труб 3,0м</t>
  </si>
  <si>
    <t>M-08/35</t>
  </si>
  <si>
    <t>Блискавкоприймач з кріпленням до труб 3,5м</t>
  </si>
  <si>
    <t>M-08/40</t>
  </si>
  <si>
    <t>Блискавкоприймач з кріпленням до труб 4,0м</t>
  </si>
  <si>
    <t>M-09/40</t>
  </si>
  <si>
    <t>Блискавкоприймач з кріпленням до труб 4 м</t>
  </si>
  <si>
    <t>M-09/50</t>
  </si>
  <si>
    <t>Блискавкоприймач з кріпленням до труб 5 м</t>
  </si>
  <si>
    <t>M-09/60</t>
  </si>
  <si>
    <t>Блискавкоприймач з кріпленням до труб 6 м</t>
  </si>
  <si>
    <t>M-10/10</t>
  </si>
  <si>
    <t>Блискавкоприймач коньковий півкруглий 1,0 м</t>
  </si>
  <si>
    <t>M-10/11</t>
  </si>
  <si>
    <t>Блискавкоприймач коньковий прямий 1,0 м</t>
  </si>
  <si>
    <t>M-10/15</t>
  </si>
  <si>
    <t>Блискавкоприймач коньковий півкруглий 1,5 м</t>
  </si>
  <si>
    <t>M-10/16</t>
  </si>
  <si>
    <t>Блискавкоприймач коньковий прямий 1,5 м</t>
  </si>
  <si>
    <t>M-10/20</t>
  </si>
  <si>
    <t>Блискавкоприймач коньковий півкруглий 2,0 м</t>
  </si>
  <si>
    <t>M-10/21</t>
  </si>
  <si>
    <t>Блискавкоприймач коньковий прямий 2,0 м</t>
  </si>
  <si>
    <t>M-10/31</t>
  </si>
  <si>
    <t>Блискавкоприймач коньковий 3,0 м</t>
  </si>
  <si>
    <t>M-12/30</t>
  </si>
  <si>
    <t>Блискавкоприймач з ізольованим струмовідводом, 3 м</t>
  </si>
  <si>
    <t>M-12/40</t>
  </si>
  <si>
    <t>Блискавкоприймач з ізольованим струмовідводом, 4 м</t>
  </si>
  <si>
    <t>M-12/50</t>
  </si>
  <si>
    <t>Блискавкоприймач з ізольованим струмовідводом, 5 м</t>
  </si>
  <si>
    <t>M-12/60</t>
  </si>
  <si>
    <t>Блискавкоприймач з ізольованим струмовідводом, 6 м</t>
  </si>
  <si>
    <t>M-12/70</t>
  </si>
  <si>
    <t>Блискавкоприймач з ізольованим струмовідводом, 7 м</t>
  </si>
  <si>
    <t>М-016</t>
  </si>
  <si>
    <t>Тримач блискавкоприймача 16/10 з дюбелем</t>
  </si>
  <si>
    <t>М-020</t>
  </si>
  <si>
    <t>Тримач блискавкоприймача 16/10 з пластиною L-120 mm</t>
  </si>
  <si>
    <t>для кріплення блискавкоприймача до металу, Н=120мм</t>
  </si>
  <si>
    <t>М-025</t>
  </si>
  <si>
    <t>Тримач L-500 Для блискавкоприймача 16/10</t>
  </si>
  <si>
    <t>М-052</t>
  </si>
  <si>
    <t>Металева підставка для блискавкоприймача 16 мм</t>
  </si>
  <si>
    <t>М-053</t>
  </si>
  <si>
    <t>М-058</t>
  </si>
  <si>
    <t>Ізольований тримач блискавкоприймача d16 L-500</t>
  </si>
  <si>
    <t>М-059</t>
  </si>
  <si>
    <t>М-060</t>
  </si>
  <si>
    <t>Тримач для щогли блискавкоприймача d32</t>
  </si>
  <si>
    <t>М-061</t>
  </si>
  <si>
    <t>Тримач для щогли блискавкоприймача d32 L-300</t>
  </si>
  <si>
    <t>М-062</t>
  </si>
  <si>
    <t>Тримач для щогли блискавкоприймача d42</t>
  </si>
  <si>
    <t>М-063</t>
  </si>
  <si>
    <t>Тримач для щогли блискавкоприймача d42 L-400</t>
  </si>
  <si>
    <t>М-054</t>
  </si>
  <si>
    <t>Металева основа щогли блискавкоприймача</t>
  </si>
  <si>
    <t>для закріплення щогли блискавкоприймача 
до конструкцій чи металевих площадок</t>
  </si>
  <si>
    <t>М-065</t>
  </si>
  <si>
    <t>Тринога щогли блискавкоприймача</t>
  </si>
  <si>
    <t>для влаштування  щогли блискавкоприймача на плоскій покрівлі, постачається з 3-ма бетонними основами</t>
  </si>
  <si>
    <t>М-067</t>
  </si>
  <si>
    <t>Тринога щогли блискавкоприймача велика</t>
  </si>
  <si>
    <t>для влаштування  щогли блискавкоприймача на плоскій покрівлі, постачається з 6-ма бетонними основами</t>
  </si>
  <si>
    <t>М-084</t>
  </si>
  <si>
    <t>для кріплення щогли d42 мм до конструкцій через з'єднання М16</t>
  </si>
  <si>
    <t>М-091</t>
  </si>
  <si>
    <t>Злучник регулювальний M16</t>
  </si>
  <si>
    <t>для вирівлювання алюмінієвих блискавкоприймачів</t>
  </si>
  <si>
    <t>М-093</t>
  </si>
  <si>
    <t>Злучник регулювальний M16 для триноги</t>
  </si>
  <si>
    <t>для вирівлювання  блискавкоприймачів на тринозі,
 в комплекті 3 з'єднувачі</t>
  </si>
  <si>
    <t>Блискавкоприймачі відповідають вимогам ДСТУ EN 62305-3:2012 та ІЕС 50164 та можуть використовуватись у І-IV вітрових зонах</t>
  </si>
  <si>
    <t>M-20/10</t>
  </si>
  <si>
    <t>Блискавкоприймач окремостоячий, 10 м</t>
  </si>
  <si>
    <t>ціну уточнюйте</t>
  </si>
  <si>
    <t>M-20/12</t>
  </si>
  <si>
    <t>M-20/15</t>
  </si>
  <si>
    <t>M-20/18</t>
  </si>
  <si>
    <t>M-20/20</t>
  </si>
  <si>
    <t>M-20/22</t>
  </si>
  <si>
    <t>W-08/AL</t>
  </si>
  <si>
    <t>Дріт алюмінієвий Ø 8 мм</t>
  </si>
  <si>
    <t>W-08/ST</t>
  </si>
  <si>
    <t>Дріт оцинкований Ø 8 мм</t>
  </si>
  <si>
    <t>кг</t>
  </si>
  <si>
    <t>W-10/ST</t>
  </si>
  <si>
    <t>Дріт оцинкований Ø 10 мм</t>
  </si>
  <si>
    <t>Ø10 мм / бухти по 50 кг / 1 кг = 1,61 м.п / 1 м.п = 0,62 кг</t>
  </si>
  <si>
    <t>ціну уточнюте</t>
  </si>
  <si>
    <t>30х4 мм / бухти по 50 кг / 1 кг = 1,04 м.п / 1 м.п = 0,961 кг</t>
  </si>
  <si>
    <r>
      <rPr>
        <sz val="9"/>
        <color rgb="FF262626"/>
        <rFont val="Calibri"/>
        <family val="2"/>
        <charset val="204"/>
      </rPr>
      <t xml:space="preserve">Детальнішу інформацію та характеристики обладнання можна переглянути за веб-адресою: </t>
    </r>
    <r>
      <rPr>
        <b/>
        <sz val="10"/>
        <color rgb="FF1F4E79"/>
        <rFont val="Calibri"/>
        <family val="2"/>
        <charset val="204"/>
      </rPr>
      <t>www.fs-lps.com/catalog</t>
    </r>
  </si>
  <si>
    <t>A-25</t>
  </si>
  <si>
    <t>A-35</t>
  </si>
  <si>
    <t>A-45</t>
  </si>
  <si>
    <t>A-60</t>
  </si>
  <si>
    <t>А-02</t>
  </si>
  <si>
    <t>Реєстратор ударів блискавки PLW-02.B</t>
  </si>
  <si>
    <t>електро-механічний лічильник для реєстрації ударів блискавки</t>
  </si>
  <si>
    <r>
      <rPr>
        <b/>
        <sz val="9"/>
        <color rgb="FF666666"/>
        <rFont val="Calibri"/>
        <family val="2"/>
        <charset val="204"/>
      </rPr>
      <t xml:space="preserve">матеріал виконання: </t>
    </r>
    <r>
      <rPr>
        <b/>
        <sz val="9"/>
        <color rgb="FF1C1C1C"/>
        <rFont val="Calibri"/>
        <family val="2"/>
        <charset val="204"/>
      </rPr>
      <t>NI</t>
    </r>
    <r>
      <rPr>
        <sz val="9"/>
        <color rgb="FF1C1C1C"/>
        <rFont val="Calibri"/>
        <family val="2"/>
        <charset val="204"/>
      </rPr>
      <t>- виконаний з нержавіючої сталі</t>
    </r>
  </si>
  <si>
    <t xml:space="preserve">www.fs-lps.com </t>
  </si>
  <si>
    <t>Назва виробу</t>
  </si>
  <si>
    <t>К-сть полюсів</t>
  </si>
  <si>
    <t>Клас</t>
  </si>
  <si>
    <t>Iimp (kA) 10/350мкс</t>
  </si>
  <si>
    <t>In (kA) 8/20мкс</t>
  </si>
  <si>
    <t>Imax (kA) 8/20мкс</t>
  </si>
  <si>
    <t>30 kA</t>
  </si>
  <si>
    <t>60 kA</t>
  </si>
  <si>
    <t>1+NPE</t>
  </si>
  <si>
    <t>3+NPE</t>
  </si>
  <si>
    <t>FLP-12,5 V/1</t>
  </si>
  <si>
    <t>12,5 kA</t>
  </si>
  <si>
    <t>FLP-12,5 V/1+1</t>
  </si>
  <si>
    <t>FLP-12,5 V/3</t>
  </si>
  <si>
    <t>FLP-12,5 V/3+1</t>
  </si>
  <si>
    <t>FLP-B+C MAXI V/1</t>
  </si>
  <si>
    <t>FLP-B+C MAXI V/1+1</t>
  </si>
  <si>
    <t xml:space="preserve"> SLP-275 V/1</t>
  </si>
  <si>
    <t>20 kA</t>
  </si>
  <si>
    <t>40 kA</t>
  </si>
  <si>
    <t>SLP-275 V/1+1</t>
  </si>
  <si>
    <t>SLP-275 V/3</t>
  </si>
  <si>
    <t>SLP-275 V/3+1</t>
  </si>
  <si>
    <t>DA-275 V/1+1</t>
  </si>
  <si>
    <t>5 kA</t>
  </si>
  <si>
    <t>10 kA</t>
  </si>
  <si>
    <t>DA-275 V/3+1</t>
  </si>
  <si>
    <t>DA-275 A</t>
  </si>
  <si>
    <t>2  kA</t>
  </si>
  <si>
    <t>ПРИМІТКИ</t>
  </si>
  <si>
    <t>* Вартість ПЗІП визначається відповідно до курсу євро НБУ на день оплати</t>
  </si>
  <si>
    <r>
      <rPr>
        <sz val="12"/>
        <color rgb="FFFFFFFF"/>
        <rFont val="Calibri"/>
        <family val="2"/>
        <charset val="204"/>
      </rPr>
      <t xml:space="preserve">Силові мережі низької напруги  - </t>
    </r>
    <r>
      <rPr>
        <b/>
        <sz val="12"/>
        <color rgb="FFFFFFFF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 xml:space="preserve">КЛАС 3  </t>
    </r>
    <r>
      <rPr>
        <sz val="12"/>
        <color rgb="FFFFFFFF"/>
        <rFont val="Calibri"/>
        <family val="2"/>
        <charset val="204"/>
      </rPr>
      <t>-  In = 5 кА</t>
    </r>
  </si>
  <si>
    <t>Обойма універсальна до труби 100-500 мм М8</t>
  </si>
  <si>
    <t>Обойма універсальна подвійна до труби 100-500 мм</t>
  </si>
  <si>
    <t>100 шт</t>
  </si>
  <si>
    <t>К-880</t>
  </si>
  <si>
    <t>Ручний інструмент для вирівнювання дроту</t>
  </si>
  <si>
    <t>• комплект - 2 шт</t>
  </si>
  <si>
    <t>M-10/26</t>
  </si>
  <si>
    <t>Блискавкоприймач коньковий 2,5 м</t>
  </si>
  <si>
    <t>25х4 мм , продається по метрах, під замовлення</t>
  </si>
  <si>
    <t>СВ</t>
  </si>
  <si>
    <t>M-415</t>
  </si>
  <si>
    <t>M-420</t>
  </si>
  <si>
    <t>M-425</t>
  </si>
  <si>
    <t>Блискавкоприймач мідний 12/8, 1,5 м</t>
  </si>
  <si>
    <t>Блискавкоприймач мідний 12/8, 2,0 м</t>
  </si>
  <si>
    <t>Блискавкоприймач мідний 12/8, 2,5 м</t>
  </si>
  <si>
    <t>БЛИСКАВКОПРИЙМАЧІ ОКРЕМОСТОЯЧІ</t>
  </si>
  <si>
    <t xml:space="preserve">   навігація:</t>
  </si>
  <si>
    <t>Злучники</t>
  </si>
  <si>
    <t>Тримачі</t>
  </si>
  <si>
    <t>Інші комплектуючі</t>
  </si>
  <si>
    <t>Блискавкоприймачі</t>
  </si>
  <si>
    <t>Провідники</t>
  </si>
  <si>
    <t>навігація:</t>
  </si>
  <si>
    <r>
      <t xml:space="preserve">Тримач дроту під черепицю з пластиком </t>
    </r>
    <r>
      <rPr>
        <sz val="10"/>
        <color rgb="FF0D0D0D"/>
        <rFont val="Calibri"/>
        <family val="2"/>
        <charset val="204"/>
      </rPr>
      <t>330 mm</t>
    </r>
  </si>
  <si>
    <t>Тримач дроту під черепицю алюмінієвий з пластиком</t>
  </si>
  <si>
    <t>Тримач дроту під черепицю алюмінієвий з Niro</t>
  </si>
  <si>
    <t>для прокладання дроту по металевій чи шиферній покрівлі
з ухилом, опора для кращої стійкості</t>
  </si>
  <si>
    <t>Н-091</t>
  </si>
  <si>
    <t>Н-092</t>
  </si>
  <si>
    <t>Тримач дроту фальцевий з пластиком</t>
  </si>
  <si>
    <t>для прокладання дроту  ø 8..10 мм по фальцевій покрівлі;
основа - оцинкована сталь, тримач - пластик</t>
  </si>
  <si>
    <t>Тримач дроту фальцевий з NIRO</t>
  </si>
  <si>
    <t>для прокладання дроту  ø 8 мм по фальцевій покрівлі;
основа - нержавіюча сталь, тримач - нержавіюча сталь</t>
  </si>
  <si>
    <r>
      <t>NI/</t>
    </r>
    <r>
      <rPr>
        <b/>
        <sz val="11"/>
        <color theme="5" tint="-0.249977111117893"/>
        <rFont val="Calibri"/>
        <family val="2"/>
        <charset val="204"/>
      </rPr>
      <t>CU</t>
    </r>
  </si>
  <si>
    <r>
      <t xml:space="preserve">матеріал виконання:  </t>
    </r>
    <r>
      <rPr>
        <b/>
        <sz val="9"/>
        <color rgb="FF1C1C1C"/>
        <rFont val="Calibri"/>
        <family val="2"/>
        <charset val="204"/>
      </rPr>
      <t>ОС</t>
    </r>
    <r>
      <rPr>
        <sz val="9"/>
        <color rgb="FF1C1C1C"/>
        <rFont val="Calibri"/>
        <family val="2"/>
        <charset val="204"/>
      </rPr>
      <t xml:space="preserve">- сталь оцинкована гальванічно, </t>
    </r>
    <r>
      <rPr>
        <b/>
        <sz val="9"/>
        <color rgb="FF1C1C1C"/>
        <rFont val="Calibri"/>
        <family val="2"/>
        <charset val="204"/>
      </rPr>
      <t>ST</t>
    </r>
    <r>
      <rPr>
        <sz val="9"/>
        <color rgb="FF1C1C1C"/>
        <rFont val="Calibri"/>
        <family val="2"/>
        <charset val="204"/>
      </rPr>
      <t xml:space="preserve">- гарячецинкована сталь, </t>
    </r>
    <r>
      <rPr>
        <b/>
        <sz val="9"/>
        <color rgb="FF203864"/>
        <rFont val="Calibri"/>
        <family val="2"/>
        <charset val="204"/>
      </rPr>
      <t>NI</t>
    </r>
    <r>
      <rPr>
        <sz val="9"/>
        <color rgb="FF203864"/>
        <rFont val="Calibri"/>
        <family val="2"/>
        <charset val="204"/>
      </rPr>
      <t>- нержавіюча сталь</t>
    </r>
    <r>
      <rPr>
        <sz val="9"/>
        <color rgb="FF1C1C1C"/>
        <rFont val="Calibri"/>
        <family val="2"/>
        <charset val="204"/>
      </rPr>
      <t xml:space="preserve">, </t>
    </r>
    <r>
      <rPr>
        <b/>
        <sz val="9"/>
        <color theme="5" tint="-0.249977111117893"/>
        <rFont val="Calibri"/>
        <family val="2"/>
        <charset val="204"/>
      </rPr>
      <t>CU</t>
    </r>
    <r>
      <rPr>
        <sz val="9"/>
        <color theme="5" tint="-0.249977111117893"/>
        <rFont val="Calibri"/>
        <family val="2"/>
        <charset val="204"/>
      </rPr>
      <t>- мідь</t>
    </r>
    <r>
      <rPr>
        <sz val="9"/>
        <color rgb="FF1C1C1C"/>
        <rFont val="Calibri"/>
        <family val="2"/>
        <charset val="204"/>
      </rPr>
      <t xml:space="preserve">, </t>
    </r>
    <r>
      <rPr>
        <b/>
        <sz val="9"/>
        <color rgb="FF660066"/>
        <rFont val="Calibri"/>
        <family val="2"/>
        <charset val="204"/>
      </rPr>
      <t xml:space="preserve">LA </t>
    </r>
    <r>
      <rPr>
        <sz val="9"/>
        <color rgb="FF660066"/>
        <rFont val="Calibri"/>
        <family val="2"/>
        <charset val="204"/>
      </rPr>
      <t>- лакування в колір</t>
    </r>
    <r>
      <rPr>
        <sz val="9"/>
        <color rgb="FF1F4E79"/>
        <rFont val="Calibri"/>
        <family val="2"/>
        <charset val="204"/>
      </rPr>
      <t xml:space="preserve">, </t>
    </r>
    <r>
      <rPr>
        <b/>
        <sz val="9"/>
        <color rgb="FF2E75B6"/>
        <rFont val="Calibri"/>
        <family val="2"/>
        <charset val="204"/>
      </rPr>
      <t>AL</t>
    </r>
    <r>
      <rPr>
        <sz val="9"/>
        <color rgb="FF2E75B6"/>
        <rFont val="Calibri"/>
        <family val="2"/>
        <charset val="204"/>
      </rPr>
      <t xml:space="preserve"> - алюміній </t>
    </r>
  </si>
  <si>
    <t>Н-821</t>
  </si>
  <si>
    <t>Хомут для труби d60-120 з пластиком</t>
  </si>
  <si>
    <t>Тримач ізоляційного стержня</t>
  </si>
  <si>
    <t>Комплект стержневого уземлювача ø18, 3 м</t>
  </si>
  <si>
    <t>Комплект стержневого уземлювача ø18, 4,5 м</t>
  </si>
  <si>
    <t>Стержень уземлення ø18 мм L-1500</t>
  </si>
  <si>
    <t>Щогла блискавкоприймача алюмінієва 4 м</t>
  </si>
  <si>
    <t>Щогла блискавкоприймача алюмінієва 5 м</t>
  </si>
  <si>
    <t>Щогла блискавкоприймача алюмінієва 6 м</t>
  </si>
  <si>
    <t>Щогла блискавкоприймача алюмінієва 7 м</t>
  </si>
  <si>
    <t>Щогла блискавкоприймача алюмінієва 8 м</t>
  </si>
  <si>
    <t>Щогла блискавкоприймача 9 м</t>
  </si>
  <si>
    <t>Блискавкоприймач з боковим кріпленням 1,5 м</t>
  </si>
  <si>
    <t>Блискавкоприймач з боковим кріпленням 2,0 м</t>
  </si>
  <si>
    <t>Блискавкоприймач з боковим кріпленням 2,5 м</t>
  </si>
  <si>
    <t>Блискавкоприймач з боковим кріпленням 3,0 м</t>
  </si>
  <si>
    <t>Блискавкоприймач з боковим кріпленням 3,5 м</t>
  </si>
  <si>
    <t>Блискавкоприймач з боковим кріпленням 4,0 м</t>
  </si>
  <si>
    <t>NI-AL/ST</t>
  </si>
  <si>
    <r>
      <t>AL</t>
    </r>
    <r>
      <rPr>
        <sz val="11"/>
        <color theme="1" tint="0.14999847407452621"/>
        <rFont val="Calibri"/>
        <family val="2"/>
        <charset val="204"/>
      </rPr>
      <t>/</t>
    </r>
    <r>
      <rPr>
        <b/>
        <sz val="11"/>
        <color theme="1" tint="0.14999847407452621"/>
        <rFont val="Calibri"/>
        <family val="2"/>
        <charset val="204"/>
      </rPr>
      <t>ST</t>
    </r>
  </si>
  <si>
    <t>M-20/11</t>
  </si>
  <si>
    <t>M-20/13</t>
  </si>
  <si>
    <t>M-20/14</t>
  </si>
  <si>
    <t>M-20/16</t>
  </si>
  <si>
    <t>M-20/24</t>
  </si>
  <si>
    <t>M-20/26</t>
  </si>
  <si>
    <t>М-20/1</t>
  </si>
  <si>
    <t>М-20/2</t>
  </si>
  <si>
    <t>М-20/3</t>
  </si>
  <si>
    <t>Тримач кониковий прямий з пластиком</t>
  </si>
  <si>
    <t>для прокладання дроту ø 8 мм по прямому конику покрівлі. 
Основа - нержав. сталь. Тримач - нержав. сталь.</t>
  </si>
  <si>
    <t>Тримач кониковий прямий з NIRO</t>
  </si>
  <si>
    <t>Тримач кониковий прямий L-120</t>
  </si>
  <si>
    <t>Тримач кониковий півкруглий з пластиком</t>
  </si>
  <si>
    <t>Тримач кониковий півкруглий з NIRO</t>
  </si>
  <si>
    <t>для прокладання дроту по півкруглому конику даху з черепиці 
або металочерепиці. Тримач дроту - пластик</t>
  </si>
  <si>
    <t>для прокладання дроту по півкруглому конику даху з черепиці 
або металочерепиці. Тримач та основа - нерж. сталь</t>
  </si>
  <si>
    <t>Тримач кониковий півкруглий L-120</t>
  </si>
  <si>
    <t>для прокладання дроту 8..10 мм по конику даху 
з черепиці або металочерепиці</t>
  </si>
  <si>
    <t>еластична алюмінієва основа, монтується під черепицю із замком</t>
  </si>
  <si>
    <t>Щогла блискавкоприймача 10 м</t>
  </si>
  <si>
    <t>Клема фальцева металева для смуги</t>
  </si>
  <si>
    <t>Злучник для смуги хрестовий</t>
  </si>
  <si>
    <t>Злучник для смуги В40 хрестовий</t>
  </si>
  <si>
    <t>Злучник контрольний для дроту та смуги В40</t>
  </si>
  <si>
    <t>Злучник для стержня D16 та дроту/смуги</t>
  </si>
  <si>
    <t>Злучник для стержня D16-20 та дроту/смуги В40</t>
  </si>
  <si>
    <r>
      <t xml:space="preserve">Злучник контрольний для дроту та смуги В40 
</t>
    </r>
    <r>
      <rPr>
        <sz val="10"/>
        <color rgb="FF0D0D0D"/>
        <rFont val="Calibri"/>
        <family val="2"/>
        <charset val="204"/>
      </rPr>
      <t>з проміжною пластиною</t>
    </r>
  </si>
  <si>
    <r>
      <t xml:space="preserve"> Злучник для стержня D16 та дроту/смуги 
</t>
    </r>
    <r>
      <rPr>
        <sz val="9"/>
        <color rgb="FF0D0D0D"/>
        <rFont val="Calibri"/>
        <family val="2"/>
        <charset val="204"/>
      </rPr>
      <t>з проміжною пластиною</t>
    </r>
  </si>
  <si>
    <r>
      <t xml:space="preserve">Злучник для стержня D16-20 та дроту/смуги В40 
</t>
    </r>
    <r>
      <rPr>
        <sz val="10"/>
        <color rgb="FF0D0D0D"/>
        <rFont val="Calibri"/>
        <family val="2"/>
        <charset val="204"/>
      </rPr>
      <t>з проміжною пластиною</t>
    </r>
  </si>
  <si>
    <r>
      <t xml:space="preserve">• </t>
    </r>
    <r>
      <rPr>
        <sz val="9"/>
        <color rgb="FF767171"/>
        <rFont val="Calibri"/>
        <family val="2"/>
        <charset val="204"/>
      </rPr>
      <t>для з’єднання дроту ø 8..10 мм або смуги шириною 40 мм 
зі стержнем ø16..20 мм</t>
    </r>
  </si>
  <si>
    <t>для вирівнювання довжини дроту 
при температурних змінах</t>
  </si>
  <si>
    <t>G-101</t>
  </si>
  <si>
    <t>Забивний гвинт для уземлювача ø18 мм</t>
  </si>
  <si>
    <t>Струмопровідна паста, 150 мл</t>
  </si>
  <si>
    <t>паста для використання при монтажі муфтового уземлення</t>
  </si>
  <si>
    <t>NI/ST</t>
  </si>
  <si>
    <t>NI/AL</t>
  </si>
  <si>
    <t>M-20/08</t>
  </si>
  <si>
    <t>M-20/09</t>
  </si>
  <si>
    <t>Блискавкоприймач окремостоячий, 9 м</t>
  </si>
  <si>
    <t>Блискавкоприймач окремостоячий, 8 м</t>
  </si>
  <si>
    <t>Блискавкоприймач E.S.E. Gromostar 45</t>
  </si>
  <si>
    <t>Блискавкоприймач E.S.E. Gromostar 60</t>
  </si>
  <si>
    <t>M-20/17</t>
  </si>
  <si>
    <t>M-20/19</t>
  </si>
  <si>
    <t>M-20/21</t>
  </si>
  <si>
    <t>M-20/23</t>
  </si>
  <si>
    <t>M-20/25</t>
  </si>
  <si>
    <t>M-20/27</t>
  </si>
  <si>
    <t>M-20/28</t>
  </si>
  <si>
    <t>М-20/0</t>
  </si>
  <si>
    <t>Анкерна закладна для БП 8-10 м</t>
  </si>
  <si>
    <t>Анкерна закладна для БП 11-16 м</t>
  </si>
  <si>
    <t>Анкерна закладна для БП 17-22 м</t>
  </si>
  <si>
    <t>Анкерна закладна для БП 23-28 м</t>
  </si>
  <si>
    <t>К-883</t>
  </si>
  <si>
    <t>Ножниці для провідників 8-10 мм</t>
  </si>
  <si>
    <t>• для обрізання круглих провідників ø 8...10 мм, L-750</t>
  </si>
  <si>
    <t>М-050</t>
  </si>
  <si>
    <t>для прокладання дроту під утепленням або для захисту 
від напруги дотику, товщина стінки: 4 мм</t>
  </si>
  <si>
    <t>для влаштування контрольних з'єднань в землі, 
розмір 300х300х300, міцний пластик витримує вагу до 3 т</t>
  </si>
  <si>
    <t>Пристрій для вирівнювання дроту</t>
  </si>
  <si>
    <t>Тримач для щогли блискавкоприймача з опорою</t>
  </si>
  <si>
    <t>для кріплення щогли блискавкоприймача ᴓ30..42 
до стін та конструкцій, Н=450 мм</t>
  </si>
  <si>
    <t>Смуга оцинкована 25х4 мм</t>
  </si>
  <si>
    <t>Смуга оцинкована 30х4 мм</t>
  </si>
  <si>
    <t>Смуга оцинкована 40х4 мм</t>
  </si>
  <si>
    <t>Смуга поміднена 25х4 мм</t>
  </si>
  <si>
    <t xml:space="preserve">                 Назва деталі</t>
  </si>
  <si>
    <t>посилання 
на сайт</t>
  </si>
  <si>
    <r>
      <t xml:space="preserve">матеріал виконання:  </t>
    </r>
    <r>
      <rPr>
        <b/>
        <sz val="9"/>
        <color rgb="FF1C1C1C"/>
        <rFont val="Calibri"/>
        <family val="2"/>
        <charset val="204"/>
      </rPr>
      <t>ST</t>
    </r>
    <r>
      <rPr>
        <sz val="9"/>
        <color rgb="FF1C1C1C"/>
        <rFont val="Calibri"/>
        <family val="2"/>
        <charset val="204"/>
      </rPr>
      <t xml:space="preserve">- гарячецинкована сталь, ОС- сталь оцинкована гальванічно, </t>
    </r>
    <r>
      <rPr>
        <b/>
        <sz val="9"/>
        <color rgb="FF203864"/>
        <rFont val="Calibri"/>
        <family val="2"/>
        <charset val="204"/>
      </rPr>
      <t>NI</t>
    </r>
    <r>
      <rPr>
        <sz val="9"/>
        <color rgb="FF203864"/>
        <rFont val="Calibri"/>
        <family val="2"/>
        <charset val="204"/>
      </rPr>
      <t>- нержавіюча сталь</t>
    </r>
    <r>
      <rPr>
        <sz val="9"/>
        <color rgb="FF1C1C1C"/>
        <rFont val="Calibri"/>
        <family val="2"/>
        <charset val="204"/>
      </rPr>
      <t xml:space="preserve">, </t>
    </r>
    <r>
      <rPr>
        <b/>
        <sz val="9"/>
        <color theme="5" tint="-0.249977111117893"/>
        <rFont val="Calibri"/>
        <family val="2"/>
        <charset val="204"/>
      </rPr>
      <t>CU</t>
    </r>
    <r>
      <rPr>
        <sz val="9"/>
        <color theme="5" tint="-0.249977111117893"/>
        <rFont val="Calibri"/>
        <family val="2"/>
        <charset val="204"/>
      </rPr>
      <t>- мідь</t>
    </r>
    <r>
      <rPr>
        <sz val="9"/>
        <color rgb="FF1C1C1C"/>
        <rFont val="Calibri"/>
        <family val="2"/>
        <charset val="204"/>
      </rPr>
      <t xml:space="preserve">, </t>
    </r>
    <r>
      <rPr>
        <b/>
        <sz val="9"/>
        <color rgb="FF660066"/>
        <rFont val="Calibri"/>
        <family val="2"/>
        <charset val="204"/>
      </rPr>
      <t xml:space="preserve">LA </t>
    </r>
    <r>
      <rPr>
        <sz val="9"/>
        <color rgb="FF660066"/>
        <rFont val="Calibri"/>
        <family val="2"/>
        <charset val="204"/>
      </rPr>
      <t>- лакування в колір</t>
    </r>
    <r>
      <rPr>
        <sz val="9"/>
        <color rgb="FF1F4E79"/>
        <rFont val="Calibri"/>
        <family val="2"/>
        <charset val="204"/>
      </rPr>
      <t xml:space="preserve">, </t>
    </r>
    <r>
      <rPr>
        <b/>
        <sz val="9"/>
        <color rgb="FF2E75B6"/>
        <rFont val="Calibri"/>
        <family val="2"/>
        <charset val="204"/>
      </rPr>
      <t>AL</t>
    </r>
    <r>
      <rPr>
        <sz val="9"/>
        <color rgb="FF2E75B6"/>
        <rFont val="Calibri"/>
        <family val="2"/>
        <charset val="204"/>
      </rPr>
      <t xml:space="preserve"> - алюміній </t>
    </r>
  </si>
  <si>
    <t>К-904</t>
  </si>
  <si>
    <t xml:space="preserve"> Шуруп з дюбелем розпірним</t>
  </si>
  <si>
    <t>Для  кріплення  тримачів чи коробок до фасаду</t>
  </si>
  <si>
    <t>• використовується для швидкого вирівнювання дроту ø 6..10 мм; 
9 роликів</t>
  </si>
  <si>
    <t>К-401</t>
  </si>
  <si>
    <t>К-402</t>
  </si>
  <si>
    <t>К-403</t>
  </si>
  <si>
    <t>Точка заземлення</t>
  </si>
  <si>
    <t>для приєднання провідника LPS до сталевого риштунку залізобетонної колони чи фундаменту</t>
  </si>
  <si>
    <t>Зажим до стрижня риштунку з клемою</t>
  </si>
  <si>
    <t>Зажим до стрижня риштунку</t>
  </si>
  <si>
    <t>для приєднання точки заземлення К-401 до риштунку з/б колони</t>
  </si>
  <si>
    <t>для приєднання смуги уземлення до риштунку фундаменту</t>
  </si>
  <si>
    <t>БЛИСКАВКОПРИЙМАЧІ ОКРЕМОСТОЯЧІ ДЛЯ E.S.E.</t>
  </si>
  <si>
    <t>M-22/06</t>
  </si>
  <si>
    <t>M-22/07</t>
  </si>
  <si>
    <t>M-22/08</t>
  </si>
  <si>
    <t>M-22/09</t>
  </si>
  <si>
    <t>M-22/10</t>
  </si>
  <si>
    <t>M-22/11</t>
  </si>
  <si>
    <t>M-22/12</t>
  </si>
  <si>
    <t>M-22/13</t>
  </si>
  <si>
    <t>M-22/14</t>
  </si>
  <si>
    <t>M-22/15</t>
  </si>
  <si>
    <t>M-22/16</t>
  </si>
  <si>
    <t>M-22/17</t>
  </si>
  <si>
    <t>M-22/18</t>
  </si>
  <si>
    <t>M-22/19</t>
  </si>
  <si>
    <t>M-22/20</t>
  </si>
  <si>
    <t>M-22/21</t>
  </si>
  <si>
    <t>M-22/22</t>
  </si>
  <si>
    <t>M-22/23</t>
  </si>
  <si>
    <t>M-22/24</t>
  </si>
  <si>
    <t>M-22/25</t>
  </si>
  <si>
    <t>M-22/26</t>
  </si>
  <si>
    <t>АНКЕРНІ ЗАКЛАДНІ ДЛЯ ОБП</t>
  </si>
  <si>
    <t>Анкерні закладні використовуються для влаштування бетонного фундаменту для ОБП.
Термін виготовлення анкерної закладної - до 10 робочих днів.</t>
  </si>
  <si>
    <t>К-930</t>
  </si>
  <si>
    <t>Спрей цинковий, 400 мл</t>
  </si>
  <si>
    <t>для захисту непокритих металевих елементів</t>
  </si>
  <si>
    <t>А-04</t>
  </si>
  <si>
    <t>Реєстратор ударів блискавки</t>
  </si>
  <si>
    <t>Реєстратор ударів блискавки FS-LSC</t>
  </si>
  <si>
    <t>A-04</t>
  </si>
  <si>
    <t>• Використовується для реєстрації ударів блискавки у зовнішню LPS
• може використовуватись для класичних LPS та E.S.E.</t>
  </si>
  <si>
    <t>Комплект стержневого уземлювача ø20, 3 м</t>
  </si>
  <si>
    <t>K-303</t>
  </si>
  <si>
    <t>Стрічка ПВХ мембрани 300х50 мм</t>
  </si>
  <si>
    <t>K-304</t>
  </si>
  <si>
    <t>Ізольований тримач блискавкоприймача d16 L-750</t>
  </si>
  <si>
    <t>FLP-12,5 V/4</t>
  </si>
  <si>
    <t>FLP-B+C MAXI V/2</t>
  </si>
  <si>
    <t>FLP-B+C MAXI V/4</t>
  </si>
  <si>
    <t>Для мережі</t>
  </si>
  <si>
    <t>FLP-12,5 V/2</t>
  </si>
  <si>
    <r>
      <rPr>
        <b/>
        <sz val="10"/>
        <color rgb="FF262626"/>
        <rFont val="Calibri"/>
        <family val="2"/>
        <charset val="204"/>
      </rPr>
      <t>L1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rgb="FF00B050"/>
        <rFont val="Calibri"/>
        <family val="2"/>
        <charset val="204"/>
      </rPr>
      <t>PEN</t>
    </r>
    <r>
      <rPr>
        <b/>
        <sz val="10"/>
        <color rgb="FF262626"/>
        <rFont val="Calibri"/>
        <family val="2"/>
        <charset val="204"/>
      </rPr>
      <t xml:space="preserve">
</t>
    </r>
    <r>
      <rPr>
        <sz val="10"/>
        <color rgb="FF262626"/>
        <rFont val="Calibri"/>
        <family val="2"/>
        <charset val="204"/>
      </rPr>
      <t>1Ф /</t>
    </r>
    <r>
      <rPr>
        <b/>
        <sz val="10"/>
        <color rgb="FF262626"/>
        <rFont val="Calibri"/>
        <family val="2"/>
        <charset val="204"/>
      </rPr>
      <t xml:space="preserve">  </t>
    </r>
    <r>
      <rPr>
        <sz val="10"/>
        <color rgb="FF262626"/>
        <rFont val="Calibri"/>
        <family val="2"/>
        <charset val="204"/>
      </rPr>
      <t>TN-C, TN-C-S</t>
    </r>
  </si>
  <si>
    <r>
      <rPr>
        <b/>
        <sz val="10"/>
        <color rgb="FF262626"/>
        <rFont val="Calibri"/>
        <family val="2"/>
        <charset val="204"/>
      </rPr>
      <t>L1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theme="8"/>
        <rFont val="Calibri"/>
        <family val="2"/>
        <charset val="204"/>
      </rPr>
      <t>N</t>
    </r>
    <r>
      <rPr>
        <sz val="10"/>
        <color rgb="FF262626"/>
        <rFont val="Calibri"/>
        <family val="2"/>
        <charset val="204"/>
      </rPr>
      <t xml:space="preserve">
1Ф / TТ</t>
    </r>
  </si>
  <si>
    <r>
      <rPr>
        <b/>
        <sz val="10"/>
        <color rgb="FF262626"/>
        <rFont val="Calibri"/>
        <family val="2"/>
        <charset val="204"/>
      </rPr>
      <t>L1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theme="8"/>
        <rFont val="Calibri"/>
        <family val="2"/>
        <charset val="204"/>
      </rPr>
      <t>N</t>
    </r>
    <r>
      <rPr>
        <sz val="10"/>
        <rFont val="Calibri"/>
        <family val="2"/>
        <charset val="204"/>
      </rPr>
      <t>+</t>
    </r>
    <r>
      <rPr>
        <b/>
        <sz val="10"/>
        <color rgb="FF00B050"/>
        <rFont val="Calibri"/>
        <family val="2"/>
        <charset val="204"/>
      </rPr>
      <t>PE</t>
    </r>
    <r>
      <rPr>
        <sz val="10"/>
        <color rgb="FF262626"/>
        <rFont val="Calibri"/>
        <family val="2"/>
        <charset val="204"/>
      </rPr>
      <t xml:space="preserve">
1Ф / TN-S</t>
    </r>
  </si>
  <si>
    <r>
      <rPr>
        <b/>
        <sz val="10"/>
        <color rgb="FF262626"/>
        <rFont val="Calibri"/>
        <family val="2"/>
        <charset val="204"/>
      </rPr>
      <t>L1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rgb="FF262626"/>
        <rFont val="Calibri"/>
        <family val="2"/>
        <charset val="204"/>
      </rPr>
      <t>L2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rgb="FF262626"/>
        <rFont val="Calibri"/>
        <family val="2"/>
        <charset val="204"/>
      </rPr>
      <t>L3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rgb="FF00B050"/>
        <rFont val="Calibri"/>
        <family val="2"/>
        <charset val="204"/>
      </rPr>
      <t>PEN</t>
    </r>
    <r>
      <rPr>
        <b/>
        <sz val="10"/>
        <color rgb="FF262626"/>
        <rFont val="Calibri"/>
        <family val="2"/>
        <charset val="204"/>
      </rPr>
      <t xml:space="preserve">
</t>
    </r>
    <r>
      <rPr>
        <sz val="10"/>
        <color rgb="FF262626"/>
        <rFont val="Calibri"/>
        <family val="2"/>
        <charset val="204"/>
      </rPr>
      <t>3Ф /</t>
    </r>
    <r>
      <rPr>
        <b/>
        <sz val="10"/>
        <color rgb="FF262626"/>
        <rFont val="Calibri"/>
        <family val="2"/>
        <charset val="204"/>
      </rPr>
      <t xml:space="preserve">  </t>
    </r>
    <r>
      <rPr>
        <sz val="10"/>
        <color rgb="FF262626"/>
        <rFont val="Calibri"/>
        <family val="2"/>
        <charset val="204"/>
      </rPr>
      <t>TN-C, TN-C-S</t>
    </r>
  </si>
  <si>
    <r>
      <rPr>
        <b/>
        <sz val="10"/>
        <color rgb="FF262626"/>
        <rFont val="Calibri"/>
        <family val="2"/>
        <charset val="204"/>
      </rPr>
      <t>L1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rgb="FF262626"/>
        <rFont val="Calibri"/>
        <family val="2"/>
        <charset val="204"/>
      </rPr>
      <t>L2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rgb="FF262626"/>
        <rFont val="Calibri"/>
        <family val="2"/>
        <charset val="204"/>
      </rPr>
      <t>L3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theme="8"/>
        <rFont val="Calibri"/>
        <family val="2"/>
        <charset val="204"/>
      </rPr>
      <t>N</t>
    </r>
    <r>
      <rPr>
        <sz val="10"/>
        <color rgb="FF262626"/>
        <rFont val="Calibri"/>
        <family val="2"/>
        <charset val="204"/>
      </rPr>
      <t xml:space="preserve">
3Ф / TТ</t>
    </r>
  </si>
  <si>
    <r>
      <rPr>
        <b/>
        <sz val="10"/>
        <color rgb="FF262626"/>
        <rFont val="Calibri"/>
        <family val="2"/>
        <charset val="204"/>
      </rPr>
      <t>L1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rgb="FF262626"/>
        <rFont val="Calibri"/>
        <family val="2"/>
        <charset val="204"/>
      </rPr>
      <t>L2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rgb="FF262626"/>
        <rFont val="Calibri"/>
        <family val="2"/>
        <charset val="204"/>
      </rPr>
      <t>L3</t>
    </r>
    <r>
      <rPr>
        <sz val="10"/>
        <color rgb="FF262626"/>
        <rFont val="Calibri"/>
        <family val="2"/>
        <charset val="204"/>
      </rPr>
      <t>+</t>
    </r>
    <r>
      <rPr>
        <b/>
        <sz val="10"/>
        <color theme="8"/>
        <rFont val="Calibri"/>
        <family val="2"/>
        <charset val="204"/>
      </rPr>
      <t>N</t>
    </r>
    <r>
      <rPr>
        <sz val="10"/>
        <rFont val="Calibri"/>
        <family val="2"/>
        <charset val="204"/>
      </rPr>
      <t>+</t>
    </r>
    <r>
      <rPr>
        <b/>
        <sz val="10"/>
        <color rgb="FF00B050"/>
        <rFont val="Calibri"/>
        <family val="2"/>
        <charset val="204"/>
      </rPr>
      <t>PE</t>
    </r>
    <r>
      <rPr>
        <sz val="10"/>
        <color rgb="FF262626"/>
        <rFont val="Calibri"/>
        <family val="2"/>
        <charset val="204"/>
      </rPr>
      <t xml:space="preserve">
3Ф / TN-S</t>
    </r>
  </si>
  <si>
    <t>15 kA</t>
  </si>
  <si>
    <t>FLP-B+C MAXI V/3</t>
  </si>
  <si>
    <t>FLP-B+C MAXI V/3+1</t>
  </si>
  <si>
    <t>25 kA</t>
  </si>
  <si>
    <t>1Ф</t>
  </si>
  <si>
    <t>3Ф</t>
  </si>
  <si>
    <t>M-05/110</t>
  </si>
  <si>
    <t>Блискавкоприймач 11 м на тринозі</t>
  </si>
  <si>
    <t>M-05/120</t>
  </si>
  <si>
    <t>M-05/140</t>
  </si>
  <si>
    <t>M-05/160</t>
  </si>
  <si>
    <t>Блискавкоприймач 12 м на 6-нозі</t>
  </si>
  <si>
    <t>Блискавкоприймач 14 м на 6-нозі</t>
  </si>
  <si>
    <t>Блискавкоприймач 16 м на 6-нозі</t>
  </si>
  <si>
    <t>M-05/92</t>
  </si>
  <si>
    <t>Курс EUR НБУ</t>
  </si>
  <si>
    <t>Стержень уземлення ø16 мм L-1500 загострений</t>
  </si>
  <si>
    <t>M-20/06</t>
  </si>
  <si>
    <t>M-20/07</t>
  </si>
  <si>
    <t>Блискавкоприймач окремостоячий, 6 м</t>
  </si>
  <si>
    <t>Блискавкоприймач окремостоячий, 7 м</t>
  </si>
  <si>
    <r>
      <t xml:space="preserve">Ціна роздрібна  
в грн, </t>
    </r>
    <r>
      <rPr>
        <b/>
        <sz val="7.5"/>
        <color theme="9"/>
        <rFont val="Calibri"/>
        <family val="2"/>
        <charset val="204"/>
      </rPr>
      <t>з</t>
    </r>
    <r>
      <rPr>
        <sz val="7.5"/>
        <color theme="9"/>
        <rFont val="Calibri"/>
        <family val="2"/>
        <charset val="204"/>
      </rPr>
      <t xml:space="preserve"> </t>
    </r>
    <r>
      <rPr>
        <b/>
        <sz val="7.5"/>
        <color theme="9"/>
        <rFont val="Calibri"/>
        <family val="2"/>
        <charset val="204"/>
      </rPr>
      <t>ПДВ</t>
    </r>
  </si>
  <si>
    <r>
      <t xml:space="preserve">Ціна зі знижкою 
в грн, </t>
    </r>
    <r>
      <rPr>
        <b/>
        <sz val="7.5"/>
        <color theme="9"/>
        <rFont val="Calibri"/>
        <family val="2"/>
        <charset val="204"/>
      </rPr>
      <t>з ПДВ</t>
    </r>
  </si>
  <si>
    <t>Стержень уземлення ø20 мм L-1500</t>
  </si>
  <si>
    <t>К-925</t>
  </si>
  <si>
    <t>Шпилька двогвинтова 8х220 з дюбелем</t>
  </si>
  <si>
    <t>К-921</t>
  </si>
  <si>
    <t>К-922</t>
  </si>
  <si>
    <t>К-923</t>
  </si>
  <si>
    <t>К-924</t>
  </si>
  <si>
    <t>Шпилька двогвинтова 8х80 з дюбелем</t>
  </si>
  <si>
    <t>Шпилька двогвинтова 8х120 з дюбелем</t>
  </si>
  <si>
    <t>Шпилька двогвинтова 8х150 з дюбелем</t>
  </si>
  <si>
    <t>Шпилька двогвинтова 8х200 з дюбелем</t>
  </si>
  <si>
    <t>М-030</t>
  </si>
  <si>
    <t>Злучник для щогли та дроту універсальний</t>
  </si>
  <si>
    <t>С-098</t>
  </si>
  <si>
    <t>Клема фальцева універсальна</t>
  </si>
  <si>
    <r>
      <rPr>
        <b/>
        <sz val="8"/>
        <color theme="0" tint="-0.34998626667073579"/>
        <rFont val="Arial Cyr"/>
        <charset val="204"/>
      </rPr>
      <t>з ПДВ!</t>
    </r>
    <r>
      <rPr>
        <sz val="8"/>
        <color theme="0" tint="-0.34998626667073579"/>
        <rFont val="Arial Cyr"/>
        <charset val="204"/>
      </rPr>
      <t xml:space="preserve">
ціна залежить 
від</t>
    </r>
    <r>
      <rPr>
        <b/>
        <sz val="8"/>
        <color theme="0" tint="-0.34998626667073579"/>
        <rFont val="Arial Cyr"/>
        <charset val="204"/>
      </rPr>
      <t xml:space="preserve"> курсу євро</t>
    </r>
  </si>
  <si>
    <r>
      <t xml:space="preserve">* Вартість блискавкоприймачів E.S.E. визначається відповідно до курсу євро </t>
    </r>
    <r>
      <rPr>
        <b/>
        <i/>
        <u/>
        <sz val="10.5"/>
        <color rgb="FF3B3838"/>
        <rFont val="Calibri"/>
        <family val="2"/>
        <charset val="204"/>
      </rPr>
      <t>по НБУ</t>
    </r>
    <r>
      <rPr>
        <b/>
        <i/>
        <sz val="10.5"/>
        <color rgb="FF3B3838"/>
        <rFont val="Calibri"/>
        <family val="2"/>
        <charset val="204"/>
      </rPr>
      <t xml:space="preserve"> на день оплати</t>
    </r>
  </si>
  <si>
    <t>* Блискавкоприймачі E.S.E. продаються з ПДВ</t>
  </si>
  <si>
    <t>* ПЗІП продаються з ПДВ!</t>
  </si>
  <si>
    <r>
      <t xml:space="preserve">Ціна роздріб 
</t>
    </r>
    <r>
      <rPr>
        <b/>
        <sz val="8.5"/>
        <color rgb="FF00B050"/>
        <rFont val="Calibri"/>
        <family val="2"/>
        <charset val="204"/>
      </rPr>
      <t>з ПДВ</t>
    </r>
    <r>
      <rPr>
        <sz val="8.5"/>
        <color rgb="FF000000"/>
        <rFont val="Calibri"/>
        <family val="2"/>
        <charset val="204"/>
      </rPr>
      <t>, Євро</t>
    </r>
  </si>
  <si>
    <r>
      <t xml:space="preserve">Ціна роздріб 
</t>
    </r>
    <r>
      <rPr>
        <b/>
        <sz val="8.5"/>
        <color rgb="FF00B050"/>
        <rFont val="Calibri"/>
        <family val="2"/>
        <charset val="204"/>
      </rPr>
      <t>з ПДВ</t>
    </r>
    <r>
      <rPr>
        <sz val="8.5"/>
        <color rgb="FF000000"/>
        <rFont val="Calibri"/>
        <family val="2"/>
        <charset val="204"/>
      </rPr>
      <t>, грн</t>
    </r>
  </si>
  <si>
    <r>
      <t xml:space="preserve">Ціна зі знижкою 
</t>
    </r>
    <r>
      <rPr>
        <b/>
        <sz val="8.5"/>
        <color rgb="FF00B050"/>
        <rFont val="Calibri"/>
        <family val="2"/>
        <charset val="204"/>
      </rPr>
      <t>з ПДВ</t>
    </r>
    <r>
      <rPr>
        <b/>
        <sz val="8.5"/>
        <color rgb="FF000000"/>
        <rFont val="Calibri"/>
        <family val="2"/>
        <charset val="204"/>
      </rPr>
      <t>, грн</t>
    </r>
  </si>
  <si>
    <t>С-046</t>
  </si>
  <si>
    <t>готові комплекти G-16</t>
  </si>
  <si>
    <t>готові комплекти G-18</t>
  </si>
  <si>
    <t>готові комплекти G-20</t>
  </si>
  <si>
    <t>Насадка ручного монтажу стержня ø20 мм</t>
  </si>
  <si>
    <t>Ударна насадка SDS-MAX для уземлювачів ø20</t>
  </si>
  <si>
    <t>для з’єднання смуги шириною до 30 мм або дроту ø 8..10 мм 
зі стержнем ø16 мм / 2 пластини, 4 болти М8</t>
  </si>
  <si>
    <t>для з’єднання смуги шириною до 40 мм або дроту ø 8..10 мм 
зі стержнем ø16...20 мм / 3 пластини, 2 болти М10</t>
  </si>
  <si>
    <t>різьба М16, гальванічне цинкування з додатковим лакуванням</t>
  </si>
  <si>
    <t>для з’єднання різьбових стержнів ø16 мм</t>
  </si>
  <si>
    <t>для заглиблення різьбових стержнів ø16 мм</t>
  </si>
  <si>
    <t>для з'єднання стержнів  ø16 мм з гвинтом G-16/4</t>
  </si>
  <si>
    <t>для забивання стержнів  ø16 мм вручну або з допомогою насадки G-160</t>
  </si>
  <si>
    <t>для забивання стержнів ø16 мм відбійником з патроном SDS-MAX</t>
  </si>
  <si>
    <t>безмуфтове з'єднання, гарячеоцинкована сталь</t>
  </si>
  <si>
    <r>
      <t xml:space="preserve">Стержень уземлення ø18 мм L-1500 </t>
    </r>
    <r>
      <rPr>
        <sz val="10"/>
        <rFont val="Calibri"/>
        <family val="2"/>
        <charset val="204"/>
      </rPr>
      <t>загострений</t>
    </r>
  </si>
  <si>
    <t>Комплект стержневого уземлювача ø18, 6 м</t>
  </si>
  <si>
    <t>безмуфтове з'єднання, гарячеоцинкована сталь / гальванічне цинкування</t>
  </si>
  <si>
    <t>для заглиблення безмуфтових стержнів ø20 мм</t>
  </si>
  <si>
    <t>для забивання стержнів ø18 мм відбійником з патроном SDS-MAX</t>
  </si>
  <si>
    <t>комплект G-20/5 + G-160 для забивання стержнів відбійником SDS-MAX</t>
  </si>
  <si>
    <t>готові комплекти G-14</t>
  </si>
  <si>
    <t>Стержень уземлення ø14,2 мм L-1500</t>
  </si>
  <si>
    <t>латунна муфта для з’єднання стержнів ø14,2 мм</t>
  </si>
  <si>
    <t>для заглиблення різьбових стержнів ø14,2 мм</t>
  </si>
  <si>
    <t>Наконечник для стержня ø14,2 мм</t>
  </si>
  <si>
    <t>Забивний гвинт для стержня ø14,2 мм</t>
  </si>
  <si>
    <t>для забивання стержнів  ø14,2 мм вручну або з допомогою насадки G-160</t>
  </si>
  <si>
    <t>поміднена сталь ø14,2 мм, різьба 5/8"</t>
  </si>
  <si>
    <t>Fe</t>
  </si>
  <si>
    <t>для забивання стержнів ø20 мм кувалдою, надміцна сталь</t>
  </si>
  <si>
    <t>для з’єднання смуги шириною до 30 мм або дроту ø 8..10 мм 
зі стержнем ø14,2 мм / 3 пластини, нержавіюча сталь</t>
  </si>
  <si>
    <t>Уземлювач поміднений ø14,2 мм, L=6 м</t>
  </si>
  <si>
    <r>
      <t xml:space="preserve">Стержень уземлення ø16 мм L-1500 </t>
    </r>
    <r>
      <rPr>
        <sz val="10"/>
        <rFont val="Calibri"/>
        <family val="2"/>
        <charset val="204"/>
      </rPr>
      <t>нержавіючий</t>
    </r>
  </si>
  <si>
    <t>різьба М16, нержавіюча сталь</t>
  </si>
  <si>
    <r>
      <t xml:space="preserve">Муфта з'єднувальна для стержня ø16 мм </t>
    </r>
    <r>
      <rPr>
        <sz val="10"/>
        <rFont val="Calibri"/>
        <family val="2"/>
        <charset val="204"/>
      </rPr>
      <t>нержавіюча</t>
    </r>
  </si>
  <si>
    <t>для з’єднання різьбових стержнів ø16 мм, нержавіюча сталь</t>
  </si>
  <si>
    <r>
      <t xml:space="preserve">Наконечник для стержня ø16 мм </t>
    </r>
    <r>
      <rPr>
        <sz val="10"/>
        <rFont val="Calibri"/>
        <family val="2"/>
        <charset val="204"/>
      </rPr>
      <t>нержавіючий</t>
    </r>
  </si>
  <si>
    <t>для заглиблення різьбових стержнів ø16 мм. нержавіюча сталь</t>
  </si>
  <si>
    <t>готові комплекти G-15</t>
  </si>
  <si>
    <t>Уземлювач нержавіючий ø16 мм, L=3 м</t>
  </si>
  <si>
    <t>Уземлювач нержавіючий ø16 мм, L=4,5 м</t>
  </si>
  <si>
    <t>Уземлювач нержавіючий ø16 мм, L=6 м</t>
  </si>
  <si>
    <t>Уземлювач нержавіючий ø16 мм, L=9 м</t>
  </si>
  <si>
    <r>
      <t xml:space="preserve">Склад комплекту: 2x </t>
    </r>
    <r>
      <rPr>
        <b/>
        <sz val="8"/>
        <color theme="0" tint="-0.499984740745262"/>
        <rFont val="Calibri"/>
        <family val="2"/>
        <charset val="204"/>
      </rPr>
      <t>G-14/1</t>
    </r>
    <r>
      <rPr>
        <sz val="8"/>
        <color theme="0" tint="-0.499984740745262"/>
        <rFont val="Calibri"/>
        <family val="2"/>
        <charset val="204"/>
      </rPr>
      <t xml:space="preserve">,  2x </t>
    </r>
    <r>
      <rPr>
        <b/>
        <sz val="8"/>
        <color theme="0" tint="-0.499984740745262"/>
        <rFont val="Calibri"/>
        <family val="2"/>
        <charset val="204"/>
      </rPr>
      <t>G-14/2</t>
    </r>
    <r>
      <rPr>
        <sz val="8"/>
        <color theme="0" tint="-0.499984740745262"/>
        <rFont val="Calibri"/>
        <family val="2"/>
        <charset val="204"/>
      </rPr>
      <t xml:space="preserve">,  G-14/3, G-14/4, </t>
    </r>
    <r>
      <rPr>
        <b/>
        <sz val="8"/>
        <color theme="0" tint="-0.499984740745262"/>
        <rFont val="Calibri"/>
        <family val="2"/>
        <charset val="204"/>
      </rPr>
      <t>C-041 NI</t>
    </r>
  </si>
  <si>
    <r>
      <t xml:space="preserve">Склад комплекту: 3x </t>
    </r>
    <r>
      <rPr>
        <b/>
        <sz val="8"/>
        <color theme="0" tint="-0.499984740745262"/>
        <rFont val="Calibri"/>
        <family val="2"/>
        <charset val="204"/>
      </rPr>
      <t>G-14/1</t>
    </r>
    <r>
      <rPr>
        <sz val="8"/>
        <color theme="0" tint="-0.499984740745262"/>
        <rFont val="Calibri"/>
        <family val="2"/>
        <charset val="204"/>
      </rPr>
      <t xml:space="preserve">,  3x </t>
    </r>
    <r>
      <rPr>
        <b/>
        <sz val="8"/>
        <color theme="0" tint="-0.499984740745262"/>
        <rFont val="Calibri"/>
        <family val="2"/>
        <charset val="204"/>
      </rPr>
      <t>G-14/2</t>
    </r>
    <r>
      <rPr>
        <sz val="8"/>
        <color theme="0" tint="-0.499984740745262"/>
        <rFont val="Calibri"/>
        <family val="2"/>
        <charset val="204"/>
      </rPr>
      <t xml:space="preserve">,  G-14/3, G-14/4, </t>
    </r>
    <r>
      <rPr>
        <b/>
        <sz val="8"/>
        <color theme="0" tint="-0.499984740745262"/>
        <rFont val="Calibri"/>
        <family val="2"/>
        <charset val="204"/>
      </rPr>
      <t>C-041 NI</t>
    </r>
  </si>
  <si>
    <r>
      <t xml:space="preserve">Склад комплекту: 4x </t>
    </r>
    <r>
      <rPr>
        <b/>
        <sz val="8"/>
        <color theme="0" tint="-0.499984740745262"/>
        <rFont val="Calibri"/>
        <family val="2"/>
        <charset val="204"/>
      </rPr>
      <t>G-14/1</t>
    </r>
    <r>
      <rPr>
        <sz val="8"/>
        <color theme="0" tint="-0.499984740745262"/>
        <rFont val="Calibri"/>
        <family val="2"/>
        <charset val="204"/>
      </rPr>
      <t xml:space="preserve">,  4x </t>
    </r>
    <r>
      <rPr>
        <b/>
        <sz val="8"/>
        <color theme="0" tint="-0.499984740745262"/>
        <rFont val="Calibri"/>
        <family val="2"/>
        <charset val="204"/>
      </rPr>
      <t>G-14/2</t>
    </r>
    <r>
      <rPr>
        <sz val="8"/>
        <color theme="0" tint="-0.499984740745262"/>
        <rFont val="Calibri"/>
        <family val="2"/>
        <charset val="204"/>
      </rPr>
      <t xml:space="preserve">,  G-14/3, G-14/4, </t>
    </r>
    <r>
      <rPr>
        <b/>
        <sz val="8"/>
        <color theme="0" tint="-0.499984740745262"/>
        <rFont val="Calibri"/>
        <family val="2"/>
        <charset val="204"/>
      </rPr>
      <t>C-041 NI</t>
    </r>
  </si>
  <si>
    <r>
      <t xml:space="preserve">Склад комплекту: 6x </t>
    </r>
    <r>
      <rPr>
        <b/>
        <sz val="8"/>
        <color theme="0" tint="-0.499984740745262"/>
        <rFont val="Calibri"/>
        <family val="2"/>
        <charset val="204"/>
      </rPr>
      <t>G-14/1</t>
    </r>
    <r>
      <rPr>
        <sz val="8"/>
        <color theme="0" tint="-0.499984740745262"/>
        <rFont val="Calibri"/>
        <family val="2"/>
        <charset val="204"/>
      </rPr>
      <t xml:space="preserve">,  6x </t>
    </r>
    <r>
      <rPr>
        <b/>
        <sz val="8"/>
        <color theme="0" tint="-0.499984740745262"/>
        <rFont val="Calibri"/>
        <family val="2"/>
        <charset val="204"/>
      </rPr>
      <t>G-14/2</t>
    </r>
    <r>
      <rPr>
        <sz val="8"/>
        <color theme="0" tint="-0.499984740745262"/>
        <rFont val="Calibri"/>
        <family val="2"/>
        <charset val="204"/>
      </rPr>
      <t xml:space="preserve">,  G-14/3, G-14/4, </t>
    </r>
    <r>
      <rPr>
        <b/>
        <sz val="8"/>
        <color theme="0" tint="-0.499984740745262"/>
        <rFont val="Calibri"/>
        <family val="2"/>
        <charset val="204"/>
      </rPr>
      <t>C-041 NI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</si>
  <si>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4x G-16/1</t>
    </r>
    <r>
      <rPr>
        <sz val="8"/>
        <color theme="0" tint="-0.499984740745262"/>
        <rFont val="Calibri"/>
        <family val="2"/>
        <charset val="204"/>
      </rPr>
      <t xml:space="preserve"> + 3x G-16/2 + G-16/3 + G-16/4 + G-16/5 + </t>
    </r>
    <r>
      <rPr>
        <b/>
        <sz val="8"/>
        <color theme="0" tint="-0.499984740745262"/>
        <rFont val="Calibri"/>
        <family val="2"/>
        <charset val="204"/>
      </rPr>
      <t>C-046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</si>
  <si>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3x G-16/1</t>
    </r>
    <r>
      <rPr>
        <sz val="8"/>
        <color theme="0" tint="-0.499984740745262"/>
        <rFont val="Calibri"/>
        <family val="2"/>
        <charset val="204"/>
      </rPr>
      <t xml:space="preserve"> + 2x G-16/2 + G-16/3 + G-16/4 + G-16/5 + </t>
    </r>
    <r>
      <rPr>
        <b/>
        <sz val="8"/>
        <color theme="0" tint="-0.499984740745262"/>
        <rFont val="Calibri"/>
        <family val="2"/>
        <charset val="204"/>
      </rPr>
      <t>C-046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</si>
  <si>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2x G-16/1</t>
    </r>
    <r>
      <rPr>
        <sz val="8"/>
        <color theme="0" tint="-0.499984740745262"/>
        <rFont val="Calibri"/>
        <family val="2"/>
        <charset val="204"/>
      </rPr>
      <t xml:space="preserve"> + G-16/2 + G-16/3 + G-16/4 + G-16/5 + </t>
    </r>
    <r>
      <rPr>
        <b/>
        <sz val="8"/>
        <color theme="0" tint="-0.499984740745262"/>
        <rFont val="Calibri"/>
        <family val="2"/>
        <charset val="204"/>
      </rPr>
      <t>C-046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</si>
  <si>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G-16/1</t>
    </r>
    <r>
      <rPr>
        <sz val="8"/>
        <color theme="0" tint="-0.499984740745262"/>
        <rFont val="Calibri"/>
        <family val="2"/>
        <charset val="204"/>
      </rPr>
      <t xml:space="preserve"> +</t>
    </r>
    <r>
      <rPr>
        <b/>
        <sz val="8"/>
        <color theme="0" tint="-0.499984740745262"/>
        <rFont val="Calibri"/>
        <family val="2"/>
        <charset val="204"/>
      </rPr>
      <t xml:space="preserve"> G-16/11</t>
    </r>
    <r>
      <rPr>
        <sz val="8"/>
        <color theme="0" tint="-0.499984740745262"/>
        <rFont val="Calibri"/>
        <family val="2"/>
        <charset val="204"/>
      </rPr>
      <t xml:space="preserve"> + G-16/2 + G-16/4 + G-16/5 + </t>
    </r>
    <r>
      <rPr>
        <b/>
        <sz val="8"/>
        <color theme="0" tint="-0.499984740745262"/>
        <rFont val="Calibri"/>
        <family val="2"/>
        <charset val="204"/>
      </rPr>
      <t>C-042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</si>
  <si>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6x G-16/1</t>
    </r>
    <r>
      <rPr>
        <sz val="8"/>
        <color theme="0" tint="-0.499984740745262"/>
        <rFont val="Calibri"/>
        <family val="2"/>
        <charset val="204"/>
      </rPr>
      <t xml:space="preserve"> + 5x G-16/2 + G-16/3 + G-16/4 + G-16/5 + </t>
    </r>
    <r>
      <rPr>
        <b/>
        <sz val="8"/>
        <color theme="0" tint="-0.499984740745262"/>
        <rFont val="Calibri"/>
        <family val="2"/>
        <charset val="204"/>
      </rPr>
      <t>C-046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</si>
  <si>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G-18/1</t>
    </r>
    <r>
      <rPr>
        <sz val="8"/>
        <color theme="0" tint="-0.499984740745262"/>
        <rFont val="Calibri"/>
        <family val="2"/>
        <charset val="204"/>
      </rPr>
      <t xml:space="preserve"> +</t>
    </r>
    <r>
      <rPr>
        <b/>
        <sz val="8"/>
        <color theme="0" tint="-0.499984740745262"/>
        <rFont val="Calibri"/>
        <family val="2"/>
        <charset val="204"/>
      </rPr>
      <t xml:space="preserve"> G-18/2</t>
    </r>
    <r>
      <rPr>
        <sz val="8"/>
        <color theme="0" tint="-0.499984740745262"/>
        <rFont val="Calibri"/>
        <family val="2"/>
        <charset val="204"/>
      </rPr>
      <t xml:space="preserve"> + G-18/3 + </t>
    </r>
    <r>
      <rPr>
        <b/>
        <sz val="8"/>
        <color theme="0" tint="-0.499984740745262"/>
        <rFont val="Calibri"/>
        <family val="2"/>
        <charset val="204"/>
      </rPr>
      <t>C-046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</si>
  <si>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2х G-18/1</t>
    </r>
    <r>
      <rPr>
        <sz val="8"/>
        <color theme="0" tint="-0.499984740745262"/>
        <rFont val="Calibri"/>
        <family val="2"/>
        <charset val="204"/>
      </rPr>
      <t xml:space="preserve"> +</t>
    </r>
    <r>
      <rPr>
        <b/>
        <sz val="8"/>
        <color theme="0" tint="-0.499984740745262"/>
        <rFont val="Calibri"/>
        <family val="2"/>
        <charset val="204"/>
      </rPr>
      <t xml:space="preserve"> G-18/2</t>
    </r>
    <r>
      <rPr>
        <sz val="8"/>
        <color theme="0" tint="-0.499984740745262"/>
        <rFont val="Calibri"/>
        <family val="2"/>
        <charset val="204"/>
      </rPr>
      <t xml:space="preserve"> + G-18/3 + </t>
    </r>
    <r>
      <rPr>
        <b/>
        <sz val="8"/>
        <color theme="0" tint="-0.499984740745262"/>
        <rFont val="Calibri"/>
        <family val="2"/>
        <charset val="204"/>
      </rPr>
      <t>C-046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</si>
  <si>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3х</t>
    </r>
    <r>
      <rPr>
        <sz val="8"/>
        <color theme="0" tint="-0.499984740745262"/>
        <rFont val="Calibri"/>
        <family val="2"/>
        <charset val="204"/>
      </rPr>
      <t xml:space="preserve"> </t>
    </r>
    <r>
      <rPr>
        <b/>
        <sz val="8"/>
        <color theme="0" tint="-0.499984740745262"/>
        <rFont val="Calibri"/>
        <family val="2"/>
        <charset val="204"/>
      </rPr>
      <t>G-18/1</t>
    </r>
    <r>
      <rPr>
        <sz val="8"/>
        <color theme="0" tint="-0.499984740745262"/>
        <rFont val="Calibri"/>
        <family val="2"/>
        <charset val="204"/>
      </rPr>
      <t xml:space="preserve"> +</t>
    </r>
    <r>
      <rPr>
        <b/>
        <sz val="8"/>
        <color theme="0" tint="-0.499984740745262"/>
        <rFont val="Calibri"/>
        <family val="2"/>
        <charset val="204"/>
      </rPr>
      <t xml:space="preserve"> G-18/2</t>
    </r>
    <r>
      <rPr>
        <sz val="8"/>
        <color theme="0" tint="-0.499984740745262"/>
        <rFont val="Calibri"/>
        <family val="2"/>
        <charset val="204"/>
      </rPr>
      <t xml:space="preserve"> + G-18/3 + </t>
    </r>
    <r>
      <rPr>
        <b/>
        <sz val="8"/>
        <color theme="0" tint="-0.499984740745262"/>
        <rFont val="Calibri"/>
        <family val="2"/>
        <charset val="204"/>
      </rPr>
      <t>C-046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</si>
  <si>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4x G-15/1</t>
    </r>
    <r>
      <rPr>
        <sz val="8"/>
        <color theme="0" tint="-0.499984740745262"/>
        <rFont val="Calibri"/>
        <family val="2"/>
        <charset val="204"/>
      </rPr>
      <t xml:space="preserve"> + 3x G-15/2 + G-15/3 + G-16/4 + G-16/5 + </t>
    </r>
    <r>
      <rPr>
        <b/>
        <sz val="8"/>
        <color theme="0" tint="-0.499984740745262"/>
        <rFont val="Calibri"/>
        <family val="2"/>
        <charset val="204"/>
      </rPr>
      <t>C-041 NI</t>
    </r>
  </si>
  <si>
    <r>
      <t>В комплекті:  2</t>
    </r>
    <r>
      <rPr>
        <b/>
        <sz val="8"/>
        <color theme="0" tint="-0.499984740745262"/>
        <rFont val="Calibri"/>
        <family val="2"/>
        <charset val="204"/>
      </rPr>
      <t>x G-15/1</t>
    </r>
    <r>
      <rPr>
        <sz val="8"/>
        <color theme="0" tint="-0.499984740745262"/>
        <rFont val="Calibri"/>
        <family val="2"/>
        <charset val="204"/>
      </rPr>
      <t xml:space="preserve"> + G-15/2 + G-15/3 + G-16/4 + G-16/5 + </t>
    </r>
    <r>
      <rPr>
        <b/>
        <sz val="8"/>
        <color theme="0" tint="-0.499984740745262"/>
        <rFont val="Calibri"/>
        <family val="2"/>
        <charset val="204"/>
      </rPr>
      <t>C-041 NI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</si>
  <si>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3x G-15/1</t>
    </r>
    <r>
      <rPr>
        <sz val="8"/>
        <color theme="0" tint="-0.499984740745262"/>
        <rFont val="Calibri"/>
        <family val="2"/>
        <charset val="204"/>
      </rPr>
      <t xml:space="preserve"> + 2x G-15/2 + G-15/3 + G-16/4 + G-16/5 + </t>
    </r>
    <r>
      <rPr>
        <b/>
        <sz val="8"/>
        <color theme="0" tint="-0.499984740745262"/>
        <rFont val="Calibri"/>
        <family val="2"/>
        <charset val="204"/>
      </rPr>
      <t>C-041 NI</t>
    </r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</si>
  <si>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6x G-15/1</t>
    </r>
    <r>
      <rPr>
        <sz val="8"/>
        <color theme="0" tint="-0.499984740745262"/>
        <rFont val="Calibri"/>
        <family val="2"/>
        <charset val="204"/>
      </rPr>
      <t xml:space="preserve"> + 5x G-15/2 + G-15/3 + G-16/4 + G-16/5 + </t>
    </r>
    <r>
      <rPr>
        <b/>
        <sz val="8"/>
        <color theme="0" tint="-0.499984740745262"/>
        <rFont val="Calibri"/>
        <family val="2"/>
        <charset val="204"/>
      </rPr>
      <t>C-041 NI</t>
    </r>
  </si>
  <si>
    <t>Уземлювач нержавіючий ø16 мм, L=12 м</t>
  </si>
  <si>
    <r>
      <t xml:space="preserve">В комплекті:  </t>
    </r>
    <r>
      <rPr>
        <b/>
        <sz val="8"/>
        <color theme="0" tint="-0.499984740745262"/>
        <rFont val="Calibri"/>
        <family val="2"/>
        <charset val="204"/>
      </rPr>
      <t>8x G-15/1</t>
    </r>
    <r>
      <rPr>
        <sz val="8"/>
        <color theme="0" tint="-0.499984740745262"/>
        <rFont val="Calibri"/>
        <family val="2"/>
        <charset val="204"/>
      </rPr>
      <t xml:space="preserve"> + 7x G-15/2 + G-15/3 + G-16/4 + G-16/5 + </t>
    </r>
    <r>
      <rPr>
        <b/>
        <sz val="8"/>
        <color theme="0" tint="-0.499984740745262"/>
        <rFont val="Calibri"/>
        <family val="2"/>
        <charset val="204"/>
      </rPr>
      <t>C-041 NI</t>
    </r>
  </si>
  <si>
    <t>Додаткові комплектуючі для влаштування заземлення</t>
  </si>
  <si>
    <t>Н-136</t>
  </si>
  <si>
    <t>Тримач смуги В40 металевий</t>
  </si>
  <si>
    <t>Тримач смуги металевий FLIP</t>
  </si>
  <si>
    <t>Тримач смуги металевий</t>
  </si>
  <si>
    <t>для прокладання смуги шириною 40 мм,
внутр.отвір та різьба М8, гальванічна сталь</t>
  </si>
  <si>
    <t>для прокладання смуги шириною до 30 мм,
внутр.отвір та різьба М8, гальванічна сталь</t>
  </si>
  <si>
    <t>для прокладання смуги шириною 25..50 мм,
внутрішній отвір 6 мм</t>
  </si>
  <si>
    <t>Додаткові комплектуючі</t>
  </si>
  <si>
    <r>
      <t xml:space="preserve">• </t>
    </r>
    <r>
      <rPr>
        <sz val="8.5"/>
        <color rgb="FF767171"/>
        <rFont val="Calibri"/>
        <family val="2"/>
        <charset val="204"/>
      </rPr>
      <t>для контрольного з’єднання дроту ø 8..10 мм 
та смуги шириною 40 мм</t>
    </r>
  </si>
  <si>
    <t>в комплекті тримач Н-036 + шпилька двогв. L-100 з дюбелем</t>
  </si>
  <si>
    <t>Тримач смуги універсальний</t>
  </si>
  <si>
    <t>для прокладання смуги шириною 25..50 мм,
внутрішній отвір 6 мм під гвинт з дюбелем</t>
  </si>
  <si>
    <r>
      <t xml:space="preserve">• </t>
    </r>
    <r>
      <rPr>
        <b/>
        <sz val="8.5"/>
        <color rgb="FF767171"/>
        <rFont val="Calibri"/>
        <family val="2"/>
        <charset val="204"/>
      </rPr>
      <t xml:space="preserve">пустий з кришкою  </t>
    </r>
    <r>
      <rPr>
        <b/>
        <sz val="8.5"/>
        <color rgb="FFBFBFBF"/>
        <rFont val="Calibri"/>
        <family val="2"/>
        <charset val="204"/>
      </rPr>
      <t>•</t>
    </r>
    <r>
      <rPr>
        <b/>
        <sz val="8.5"/>
        <color rgb="FF767171"/>
        <rFont val="Calibri"/>
        <family val="2"/>
        <charset val="204"/>
      </rPr>
      <t xml:space="preserve"> </t>
    </r>
    <r>
      <rPr>
        <sz val="8.5"/>
        <color rgb="FF767171"/>
        <rFont val="Calibri"/>
        <family val="2"/>
        <charset val="204"/>
      </rPr>
      <t>під заповнення бетоном</t>
    </r>
  </si>
  <si>
    <r>
      <t>•</t>
    </r>
    <r>
      <rPr>
        <b/>
        <sz val="8.5"/>
        <color rgb="FF767171"/>
        <rFont val="Calibri"/>
        <family val="2"/>
        <charset val="204"/>
      </rPr>
      <t xml:space="preserve"> заповнений бетоном (1,2 кг)  </t>
    </r>
    <r>
      <rPr>
        <b/>
        <sz val="8.5"/>
        <color rgb="FFBFBFBF"/>
        <rFont val="Calibri"/>
        <family val="2"/>
        <charset val="204"/>
      </rPr>
      <t>•</t>
    </r>
    <r>
      <rPr>
        <b/>
        <sz val="8.5"/>
        <color rgb="FF767171"/>
        <rFont val="Calibri"/>
        <family val="2"/>
        <charset val="204"/>
      </rPr>
      <t xml:space="preserve">  з кришкою</t>
    </r>
  </si>
  <si>
    <t>Тримач смуги В40 металевий з дюбелем</t>
  </si>
  <si>
    <t>Тримач смуги металевий з дюбелем</t>
  </si>
  <si>
    <t>для прокладання дроту по водостічних трубах  
діаметром від 60 до 120 мм</t>
  </si>
  <si>
    <t>К-204</t>
  </si>
  <si>
    <r>
      <t>W-25х4</t>
    </r>
    <r>
      <rPr>
        <b/>
        <sz val="10"/>
        <color theme="5" tint="-0.499984740745262"/>
        <rFont val="Arial"/>
        <family val="2"/>
        <charset val="204"/>
      </rPr>
      <t>/CU</t>
    </r>
  </si>
  <si>
    <t>СB</t>
  </si>
  <si>
    <t>CB</t>
  </si>
  <si>
    <r>
      <t xml:space="preserve">матеріал виконання:  </t>
    </r>
    <r>
      <rPr>
        <b/>
        <sz val="9"/>
        <color rgb="FF1C1C1C"/>
        <rFont val="Calibri"/>
        <family val="2"/>
        <charset val="204"/>
      </rPr>
      <t xml:space="preserve">ST </t>
    </r>
    <r>
      <rPr>
        <sz val="9"/>
        <color rgb="FF1C1C1C"/>
        <rFont val="Calibri"/>
        <family val="2"/>
        <charset val="204"/>
      </rPr>
      <t xml:space="preserve">- гарячецинкована сталь, </t>
    </r>
    <r>
      <rPr>
        <b/>
        <sz val="9"/>
        <color rgb="FF1C1C1C"/>
        <rFont val="Calibri"/>
        <family val="2"/>
        <charset val="204"/>
      </rPr>
      <t>ОС</t>
    </r>
    <r>
      <rPr>
        <sz val="9"/>
        <color rgb="FF1C1C1C"/>
        <rFont val="Calibri"/>
        <family val="2"/>
        <charset val="204"/>
      </rPr>
      <t xml:space="preserve">- сталь оцинкована гальванічно, </t>
    </r>
    <r>
      <rPr>
        <b/>
        <sz val="9"/>
        <color rgb="FF203864"/>
        <rFont val="Calibri"/>
        <family val="2"/>
        <charset val="204"/>
      </rPr>
      <t>NI</t>
    </r>
    <r>
      <rPr>
        <sz val="9"/>
        <color rgb="FF203864"/>
        <rFont val="Calibri"/>
        <family val="2"/>
        <charset val="204"/>
      </rPr>
      <t>- нержавіюча сталь</t>
    </r>
    <r>
      <rPr>
        <sz val="9"/>
        <color rgb="FF1C1C1C"/>
        <rFont val="Calibri"/>
        <family val="2"/>
        <charset val="204"/>
      </rPr>
      <t xml:space="preserve">, </t>
    </r>
    <r>
      <rPr>
        <b/>
        <sz val="9"/>
        <color theme="5" tint="-0.249977111117893"/>
        <rFont val="Calibri"/>
        <family val="2"/>
        <charset val="204"/>
      </rPr>
      <t>CU</t>
    </r>
    <r>
      <rPr>
        <sz val="9"/>
        <color theme="5" tint="-0.249977111117893"/>
        <rFont val="Calibri"/>
        <family val="2"/>
        <charset val="204"/>
      </rPr>
      <t>- мідь</t>
    </r>
    <r>
      <rPr>
        <sz val="9"/>
        <color rgb="FF1C1C1C"/>
        <rFont val="Calibri"/>
        <family val="2"/>
        <charset val="204"/>
      </rPr>
      <t xml:space="preserve">, </t>
    </r>
    <r>
      <rPr>
        <b/>
        <sz val="9"/>
        <color theme="5" tint="-0.499984740745262"/>
        <rFont val="Calibri"/>
        <family val="2"/>
        <charset val="204"/>
      </rPr>
      <t>CB</t>
    </r>
    <r>
      <rPr>
        <sz val="9"/>
        <color theme="5" tint="-0.499984740745262"/>
        <rFont val="Calibri"/>
        <family val="2"/>
        <charset val="204"/>
      </rPr>
      <t>- поміднена сталь</t>
    </r>
    <r>
      <rPr>
        <sz val="9"/>
        <color rgb="FF1C1C1C"/>
        <rFont val="Calibri"/>
        <family val="2"/>
        <charset val="204"/>
      </rPr>
      <t xml:space="preserve">, </t>
    </r>
    <r>
      <rPr>
        <b/>
        <sz val="9"/>
        <color theme="5" tint="-0.499984740745262"/>
        <rFont val="Calibri"/>
        <family val="2"/>
        <charset val="204"/>
      </rPr>
      <t>BR</t>
    </r>
    <r>
      <rPr>
        <sz val="9"/>
        <color theme="5" tint="-0.499984740745262"/>
        <rFont val="Calibri"/>
        <family val="2"/>
        <charset val="204"/>
      </rPr>
      <t>- латунь</t>
    </r>
    <r>
      <rPr>
        <sz val="9"/>
        <color rgb="FF1C1C1C"/>
        <rFont val="Calibri"/>
        <family val="2"/>
        <charset val="204"/>
      </rPr>
      <t xml:space="preserve">, </t>
    </r>
    <r>
      <rPr>
        <b/>
        <sz val="9"/>
        <color rgb="FF1C1C1C"/>
        <rFont val="Calibri"/>
        <family val="2"/>
        <charset val="204"/>
      </rPr>
      <t>Fе</t>
    </r>
    <r>
      <rPr>
        <sz val="9"/>
        <color rgb="FF1C1C1C"/>
        <rFont val="Calibri"/>
        <family val="2"/>
        <charset val="204"/>
      </rPr>
      <t>- гартована сталь</t>
    </r>
  </si>
  <si>
    <t>Дріт оцинкований ø10 мм</t>
  </si>
  <si>
    <t>Різьбове G-16</t>
  </si>
  <si>
    <t>Безмуфтове G-18, G-20</t>
  </si>
  <si>
    <t>Поміднене / нержавіюче</t>
  </si>
  <si>
    <t>Злучник для стержня D16-20 та смуги діагональний</t>
  </si>
  <si>
    <t>Вітровий район</t>
  </si>
  <si>
    <t>І-ІІІ</t>
  </si>
  <si>
    <t>ІV</t>
  </si>
  <si>
    <t>Мате-ріал</t>
  </si>
  <si>
    <t>Термін вигот.</t>
  </si>
  <si>
    <t>20 роб. днів</t>
  </si>
  <si>
    <t>І-ІV</t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</si>
  <si>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11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</si>
  <si>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12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</si>
  <si>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13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</si>
  <si>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14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</si>
  <si>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15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</si>
  <si>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16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</si>
  <si>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17 м</t>
    </r>
  </si>
  <si>
    <r>
      <t>Блискавкоприймач окремостоячий,</t>
    </r>
    <r>
      <rPr>
        <b/>
        <sz val="12"/>
        <color rgb="FF000000"/>
        <rFont val="Calibri"/>
        <family val="2"/>
        <charset val="204"/>
      </rPr>
      <t xml:space="preserve"> 18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</si>
  <si>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19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</si>
  <si>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20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</si>
  <si>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21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</si>
  <si>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22 м</t>
    </r>
  </si>
  <si>
    <t>25 роб. днів</t>
  </si>
  <si>
    <t>Окремостоячі блискавкоприймачі виконані з гарячеоцинкованої сталі. Довжина найдовшої частини - 6 м, з'єднання частин між собою - фланцеве. 
Термін виготовлення блискавкоприймачів - до 15-25 робочих днів. Для влаштування бетонного фундаменту використати анкерну закладну.</t>
  </si>
  <si>
    <t>5 роб. днів</t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</si>
  <si>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23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</si>
  <si>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24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</si>
  <si>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25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</si>
  <si>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26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</si>
  <si>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27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</si>
  <si>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28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</si>
  <si>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6 м</t>
    </r>
  </si>
  <si>
    <r>
      <t>БП окремостоячий для E.S.E.,</t>
    </r>
    <r>
      <rPr>
        <b/>
        <sz val="12"/>
        <color rgb="FF000000"/>
        <rFont val="Calibri"/>
        <family val="2"/>
        <charset val="204"/>
      </rPr>
      <t xml:space="preserve"> 7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</si>
  <si>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8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</si>
  <si>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9 м</t>
    </r>
  </si>
  <si>
    <r>
      <t xml:space="preserve">БП окремостоячийдля E.S.E., </t>
    </r>
    <r>
      <rPr>
        <b/>
        <sz val="12"/>
        <color rgb="FF000000"/>
        <rFont val="Calibri"/>
        <family val="2"/>
        <charset val="204"/>
      </rPr>
      <t>10 м</t>
    </r>
  </si>
  <si>
    <r>
      <t xml:space="preserve">БП окремостоячийдля E.S.E., </t>
    </r>
    <r>
      <rPr>
        <b/>
        <sz val="12"/>
        <color rgb="FF000000"/>
        <rFont val="Calibri"/>
        <family val="2"/>
        <charset val="204"/>
      </rPr>
      <t>11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</si>
  <si>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12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</si>
  <si>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13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</si>
  <si>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14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</si>
  <si>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15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</si>
  <si>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16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</si>
  <si>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17 м</t>
    </r>
  </si>
  <si>
    <r>
      <t>БП окремостоячий для E.S.E.,</t>
    </r>
    <r>
      <rPr>
        <b/>
        <sz val="12"/>
        <color rgb="FF000000"/>
        <rFont val="Calibri"/>
        <family val="2"/>
        <charset val="204"/>
      </rPr>
      <t xml:space="preserve"> 18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</si>
  <si>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19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</si>
  <si>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20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</si>
  <si>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21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</si>
  <si>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22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</si>
  <si>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23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</si>
  <si>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24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</si>
  <si>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25 м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</si>
  <si>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26 м</t>
    </r>
  </si>
  <si>
    <t>Блискавкоприймачі збірні 1,5-4 м</t>
  </si>
  <si>
    <t>M-115</t>
  </si>
  <si>
    <t>M-120</t>
  </si>
  <si>
    <t>M-125</t>
  </si>
  <si>
    <t>M-130</t>
  </si>
  <si>
    <t>Блискавкоприймач AL трубчастий збірний 16/10, 1,5 м</t>
  </si>
  <si>
    <t>Блискавкоприймач  AL трубчастий збірний 16/10, 2,0 м</t>
  </si>
  <si>
    <t>Блискавкоприймач  AL трубчастий збірний 16/10, 2,5 м</t>
  </si>
  <si>
    <t>Блискавкоприймач  AL трубчастий збірний 16/10, 3,0 м</t>
  </si>
  <si>
    <t>Комплекти блискавкоприймачів</t>
  </si>
  <si>
    <r>
      <t xml:space="preserve">• </t>
    </r>
    <r>
      <rPr>
        <sz val="8"/>
        <color rgb="FF767171"/>
        <rFont val="Calibri"/>
        <family val="2"/>
        <charset val="204"/>
      </rPr>
      <t>для хрестового або поздовжнього
з’єднання дроту ø 8..10 мм</t>
    </r>
  </si>
  <si>
    <r>
      <t xml:space="preserve">• </t>
    </r>
    <r>
      <rPr>
        <sz val="8"/>
        <color rgb="FF767171"/>
        <rFont val="Calibri"/>
        <family val="2"/>
        <charset val="204"/>
      </rPr>
      <t xml:space="preserve">для хрестового з’єднання  дроту ø 8..10 мм 
</t>
    </r>
    <r>
      <rPr>
        <sz val="8"/>
        <color rgb="FFD9D9D9"/>
        <rFont val="Calibri"/>
        <family val="2"/>
        <charset val="204"/>
      </rPr>
      <t xml:space="preserve">• </t>
    </r>
    <r>
      <rPr>
        <sz val="8"/>
        <color rgb="FF767171"/>
        <rFont val="Calibri"/>
        <family val="2"/>
        <charset val="204"/>
      </rPr>
      <t>надійне закріплення дроту 4-ма болтами</t>
    </r>
  </si>
  <si>
    <r>
      <t xml:space="preserve">• </t>
    </r>
    <r>
      <rPr>
        <sz val="8"/>
        <color rgb="FF767171"/>
        <rFont val="Calibri"/>
        <family val="2"/>
        <charset val="204"/>
      </rPr>
      <t>для хрестового або поздовжнього 
з’єднання смуги 25х4 мм або 30х3,5 мм</t>
    </r>
  </si>
  <si>
    <r>
      <t>•</t>
    </r>
    <r>
      <rPr>
        <sz val="8"/>
        <color rgb="FF767171"/>
        <rFont val="Calibri"/>
        <family val="2"/>
        <charset val="204"/>
      </rPr>
      <t xml:space="preserve"> для хрестового або поздовжнього  
з’єднання смуги шириною до 40 мм</t>
    </r>
  </si>
  <si>
    <r>
      <t>•</t>
    </r>
    <r>
      <rPr>
        <sz val="8"/>
        <color rgb="FF767171"/>
        <rFont val="Calibri"/>
        <family val="2"/>
        <charset val="204"/>
      </rPr>
      <t xml:space="preserve"> для поздовжнього з’єднання 
дроту  блискавкозахисту ø 8 мм</t>
    </r>
  </si>
  <si>
    <r>
      <t xml:space="preserve">• </t>
    </r>
    <r>
      <rPr>
        <sz val="8"/>
        <color rgb="FF767171"/>
        <rFont val="Calibri"/>
        <family val="2"/>
        <charset val="204"/>
      </rPr>
      <t xml:space="preserve">для контрольного з’єднання дроту ø 8..10 мм 
та смуги шириною до 30 мм; 
</t>
    </r>
    <r>
      <rPr>
        <sz val="8"/>
        <color rgb="FFD9D9D9"/>
        <rFont val="Calibri"/>
        <family val="2"/>
        <charset val="204"/>
      </rPr>
      <t xml:space="preserve">• </t>
    </r>
    <r>
      <rPr>
        <sz val="8"/>
        <color rgb="FF767171"/>
        <rFont val="Calibri"/>
        <family val="2"/>
        <charset val="204"/>
      </rPr>
      <t>з проміжною пластиною для кращої фіксації</t>
    </r>
  </si>
  <si>
    <r>
      <t xml:space="preserve">• </t>
    </r>
    <r>
      <rPr>
        <sz val="8"/>
        <color rgb="FF767171"/>
        <rFont val="Calibri"/>
        <family val="2"/>
        <charset val="204"/>
      </rPr>
      <t>для контрольного з’єднання дроту ø 8..10 мм 
та смуги шириною до 30 мм;  без проміжнї пластини</t>
    </r>
  </si>
  <si>
    <r>
      <t>•</t>
    </r>
    <r>
      <rPr>
        <sz val="8"/>
        <color rgb="FF767171"/>
        <rFont val="Calibri"/>
        <family val="2"/>
        <charset val="204"/>
      </rPr>
      <t xml:space="preserve"> для контрольного з’єднання дроту ø 8..10 мм 
та смуги шириною 40 мм;  без проміжної пластини</t>
    </r>
  </si>
  <si>
    <r>
      <t xml:space="preserve">• </t>
    </r>
    <r>
      <rPr>
        <sz val="8"/>
        <color theme="2" tint="-0.499984740745262"/>
        <rFont val="Calibri"/>
        <family val="2"/>
        <charset val="204"/>
      </rPr>
      <t>призначений для з’єднання дроту ø 8..10 мм 
або смуги шириною до 30 мм зі стержнем ø16 мм</t>
    </r>
  </si>
  <si>
    <r>
      <t xml:space="preserve">• </t>
    </r>
    <r>
      <rPr>
        <sz val="8"/>
        <color rgb="FF767171"/>
        <rFont val="Calibri"/>
        <family val="2"/>
        <charset val="204"/>
      </rPr>
      <t>призначений для з’єднання дроту ø 8..10 мм 
або смуги шириною до 30 мм зі стержнем ø16 мм</t>
    </r>
  </si>
  <si>
    <r>
      <t>•</t>
    </r>
    <r>
      <rPr>
        <sz val="8"/>
        <color rgb="FF767171"/>
        <rFont val="Calibri"/>
        <family val="2"/>
        <charset val="204"/>
      </rPr>
      <t xml:space="preserve"> для з’єднання дроту ø 8..10 мм або смуги 40 мм 
зі стержнем ø16..20 мм; без проміжної пластини</t>
    </r>
  </si>
  <si>
    <r>
      <t>•</t>
    </r>
    <r>
      <rPr>
        <sz val="8"/>
        <color rgb="FF767171"/>
        <rFont val="Calibri"/>
        <family val="2"/>
        <charset val="204"/>
      </rPr>
      <t xml:space="preserve"> для з’єднання дроту ø 8..10 мм або смуги шириною до 40 мм 
зі стержнем ø16..20 мм; з проміжною пластиною</t>
    </r>
  </si>
  <si>
    <r>
      <t xml:space="preserve">• </t>
    </r>
    <r>
      <rPr>
        <sz val="8"/>
        <color rgb="FF767171"/>
        <rFont val="Calibri"/>
        <family val="2"/>
        <charset val="204"/>
      </rPr>
      <t>для прокладання дроту по ринві горизонтально 
або для переходу дроту через ринву вертикально</t>
    </r>
  </si>
  <si>
    <r>
      <t xml:space="preserve">• </t>
    </r>
    <r>
      <rPr>
        <sz val="8"/>
        <color rgb="FF767171"/>
        <rFont val="Calibri"/>
        <family val="2"/>
        <charset val="204"/>
      </rPr>
      <t>для прокладання дроту блискавкозахисту ø8..10 мм 
по фальцевій покрівлі або конструкціях</t>
    </r>
  </si>
  <si>
    <r>
      <t xml:space="preserve">• </t>
    </r>
    <r>
      <rPr>
        <sz val="8"/>
        <color rgb="FF767171"/>
        <rFont val="Calibri"/>
        <family val="2"/>
        <charset val="204"/>
      </rPr>
      <t xml:space="preserve">призначена для приєднання смуги уземлення 
25х4 мм до металевих конструкцій </t>
    </r>
  </si>
  <si>
    <r>
      <t xml:space="preserve">• </t>
    </r>
    <r>
      <rPr>
        <sz val="8"/>
        <color rgb="FF767171"/>
        <rFont val="Calibri"/>
        <family val="2"/>
        <charset val="204"/>
      </rPr>
      <t>призначена для приєднання дроту ø8..10 мм до металевих 
конструкцій або прокладання провідника по фальцях</t>
    </r>
  </si>
  <si>
    <r>
      <t xml:space="preserve">• </t>
    </r>
    <r>
      <rPr>
        <sz val="8"/>
        <color rgb="FF767171"/>
        <rFont val="Calibri"/>
        <family val="2"/>
        <charset val="204"/>
      </rPr>
      <t xml:space="preserve">призначена для приєднання дроту 
до металевих конструкцій </t>
    </r>
  </si>
  <si>
    <t>для прокладання дроту по металевій чи шиферній покрівлі з ухилом, 
опора для кращої стійкості. Тримач та основа - нерж. сталь</t>
  </si>
  <si>
    <t>В комплекті:  AL щогла 30/16/10 + злучник М-030</t>
  </si>
  <si>
    <t>Щогла з боковим кріпленням 4 м</t>
  </si>
  <si>
    <t>Щогла з боковим кріпленням 5 м</t>
  </si>
  <si>
    <t>Щогла з боковим кріпленням 6 м</t>
  </si>
  <si>
    <t>Щогла з боковим кріпленням 7 м</t>
  </si>
  <si>
    <t>Комплектуючі для блискавкоприймачів</t>
  </si>
  <si>
    <t>М-023</t>
  </si>
  <si>
    <t>Тримач L-300 Для блискавкоприймача 16/10</t>
  </si>
  <si>
    <t>для кріплення блискавкоприймача до стін, Н=180мм, М8</t>
  </si>
  <si>
    <t>для кріплення блискавкоприймача 16/10 до стін, L=300 мм</t>
  </si>
  <si>
    <t>для кріплення блискавкоприймача 16/10 до стін, L=500 мм</t>
  </si>
  <si>
    <t>для приєднання дроту до щогли ᴓ30..42мм</t>
  </si>
  <si>
    <t>для кріплення БП ᴓ16 до конструкцій, 100х250 мм</t>
  </si>
  <si>
    <t>для кріплення БП ᴓ16 до конструкцій, 200х250 мм</t>
  </si>
  <si>
    <t>для кріплення БП 16/10 з забезпеч. ізол. відступу</t>
  </si>
  <si>
    <t>для кріплення щогли ᴓ30..32 до стін, L=300</t>
  </si>
  <si>
    <t>для кріплення щогли ᴓ30..32 до стін, L=120</t>
  </si>
  <si>
    <t>для кріплення щогли ᴓ40..42 до стін, L=120</t>
  </si>
  <si>
    <t>для кріплення щогли ᴓ40..42 до стін, L=400</t>
  </si>
  <si>
    <t>Щогла активного БП 3 м на тринозі</t>
  </si>
  <si>
    <t>Щогла активного БП 4 м на тринозі</t>
  </si>
  <si>
    <t>Щогла активного БП 5 м на тринозі</t>
  </si>
  <si>
    <t>Щогла активного БП 6 м на тринозі</t>
  </si>
  <si>
    <t>Щогла активного БП 7 м на тринозі</t>
  </si>
  <si>
    <t>Щогла активного БП 8 м на тринозі</t>
  </si>
  <si>
    <t>Щогла активного БП 9 м на тринозі</t>
  </si>
  <si>
    <t>Блискавкоприймач з металевою основою 4 м</t>
  </si>
  <si>
    <t>Блискавкоприймач з металевою основою 5 м</t>
  </si>
  <si>
    <t>Блискавкоприймач з металевою основою 6 м</t>
  </si>
  <si>
    <t>Блискавкоприймач з металевою основою 7 м</t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</si>
  <si>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М-215</t>
    </r>
    <r>
      <rPr>
        <sz val="8"/>
        <color theme="2" tint="-0.499984740745262"/>
        <rFont val="Calibri"/>
        <family val="2"/>
        <charset val="204"/>
      </rPr>
      <t xml:space="preserve"> + С-042 + бетонна основа 16 кг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</si>
  <si>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М-220</t>
    </r>
    <r>
      <rPr>
        <sz val="8"/>
        <color theme="2" tint="-0.499984740745262"/>
        <rFont val="Calibri"/>
        <family val="2"/>
        <charset val="204"/>
      </rPr>
      <t xml:space="preserve"> + С-042 + бетонна основа 32 кг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</si>
  <si>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М-225</t>
    </r>
    <r>
      <rPr>
        <sz val="8"/>
        <color theme="2" tint="-0.499984740745262"/>
        <rFont val="Calibri"/>
        <family val="2"/>
        <charset val="204"/>
      </rPr>
      <t xml:space="preserve"> + С-042 + бетонна основа 32 кг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</si>
  <si>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М-230</t>
    </r>
    <r>
      <rPr>
        <sz val="8"/>
        <color theme="2" tint="-0.499984740745262"/>
        <rFont val="Calibri"/>
        <family val="2"/>
        <charset val="204"/>
      </rPr>
      <t xml:space="preserve"> + С-042 + бетонна основа 32 кг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</si>
  <si>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М-235</t>
    </r>
    <r>
      <rPr>
        <sz val="8"/>
        <color theme="2" tint="-0.499984740745262"/>
        <rFont val="Calibri"/>
        <family val="2"/>
        <charset val="204"/>
      </rPr>
      <t xml:space="preserve"> + С-042 + 2* бетонна основа 32 кг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</si>
  <si>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М-240</t>
    </r>
    <r>
      <rPr>
        <sz val="8"/>
        <color theme="2" tint="-0.499984740745262"/>
        <rFont val="Calibri"/>
        <family val="2"/>
        <charset val="204"/>
      </rPr>
      <t xml:space="preserve"> + С-042 + 2* бетонна основа 32 кг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</si>
  <si>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 xml:space="preserve"> М-115 + С-042 + 2*М-016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</si>
  <si>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 xml:space="preserve"> М-120 + С-042 + 2*М-016</t>
    </r>
  </si>
  <si>
    <r>
      <t xml:space="preserve">В комплекті:  </t>
    </r>
    <r>
      <rPr>
        <sz val="8.5"/>
        <color theme="2" tint="-0.499984740745262"/>
        <rFont val="Calibri"/>
        <family val="2"/>
        <charset val="204"/>
      </rPr>
      <t>М-125 + С-042 + 2*М-016</t>
    </r>
  </si>
  <si>
    <r>
      <t xml:space="preserve">В комплекті:  </t>
    </r>
    <r>
      <rPr>
        <sz val="8.5"/>
        <color theme="2" tint="-0.499984740745262"/>
        <rFont val="Calibri"/>
        <family val="2"/>
        <charset val="204"/>
      </rPr>
      <t>М-130 + С-042 + 2*М-016</t>
    </r>
  </si>
  <si>
    <r>
      <t xml:space="preserve">В комплекті:  </t>
    </r>
    <r>
      <rPr>
        <sz val="8.5"/>
        <color theme="2" tint="-0.499984740745262"/>
        <rFont val="Calibri"/>
        <family val="2"/>
        <charset val="204"/>
      </rPr>
      <t>М-235 + С-042 + 3*М-016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</si>
  <si>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 xml:space="preserve"> М-240 + С-042 + 3*М-016</t>
    </r>
  </si>
  <si>
    <t>В комплекті:  NI щогла 42/32/27 + M-220 + злучник М-030</t>
  </si>
  <si>
    <t>В комплекті:  NI щогла 42/32/27 + M-220 + М-030 + комплект розтяжок</t>
  </si>
  <si>
    <t>В комплекті:  NI щогла 32 + злучник М-030</t>
  </si>
  <si>
    <t>В комплекті:  NI щогла 42/32 + злучник М-030</t>
  </si>
  <si>
    <t>В комплекті:  NI щогла 42/32/27 + злучник М-030</t>
  </si>
  <si>
    <t>В комплекті:  AL щогла 30/16/10 + 2* М-060 + М-030</t>
  </si>
  <si>
    <t>В комплекті:  AL щогла 40/30/16/10 + 2* М-062 + М-030</t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</si>
  <si>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М-065</t>
    </r>
    <r>
      <rPr>
        <sz val="8"/>
        <color theme="2" tint="-0.499984740745262"/>
        <rFont val="Calibri"/>
        <family val="2"/>
        <charset val="204"/>
      </rPr>
      <t xml:space="preserve"> з 3-ма бет. основами + AL </t>
    </r>
    <r>
      <rPr>
        <sz val="8.5"/>
        <color theme="2" tint="-0.499984740745262"/>
        <rFont val="Calibri"/>
        <family val="2"/>
        <charset val="204"/>
      </rPr>
      <t>щогла 4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</si>
  <si>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М-065</t>
    </r>
    <r>
      <rPr>
        <sz val="8"/>
        <color theme="2" tint="-0.499984740745262"/>
        <rFont val="Calibri"/>
        <family val="2"/>
        <charset val="204"/>
      </rPr>
      <t xml:space="preserve"> з 3-ма бет. основами + AL </t>
    </r>
    <r>
      <rPr>
        <sz val="8.5"/>
        <color theme="2" tint="-0.499984740745262"/>
        <rFont val="Calibri"/>
        <family val="2"/>
        <charset val="204"/>
      </rPr>
      <t>щогла 5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</si>
  <si>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М-065</t>
    </r>
    <r>
      <rPr>
        <sz val="8"/>
        <color theme="2" tint="-0.499984740745262"/>
        <rFont val="Calibri"/>
        <family val="2"/>
        <charset val="204"/>
      </rPr>
      <t xml:space="preserve"> з 3-ма бет. основами + AL </t>
    </r>
    <r>
      <rPr>
        <sz val="8.5"/>
        <color theme="2" tint="-0.499984740745262"/>
        <rFont val="Calibri"/>
        <family val="2"/>
        <charset val="204"/>
      </rPr>
      <t>щогла 6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</si>
  <si>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М-065</t>
    </r>
    <r>
      <rPr>
        <sz val="8"/>
        <color theme="2" tint="-0.499984740745262"/>
        <rFont val="Calibri"/>
        <family val="2"/>
        <charset val="204"/>
      </rPr>
      <t xml:space="preserve"> з 3-ма бет. основами + AL </t>
    </r>
    <r>
      <rPr>
        <sz val="8.5"/>
        <color theme="2" tint="-0.499984740745262"/>
        <rFont val="Calibri"/>
        <family val="2"/>
        <charset val="204"/>
      </rPr>
      <t>щогла 7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</si>
  <si>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М-065</t>
    </r>
    <r>
      <rPr>
        <sz val="8"/>
        <color theme="2" tint="-0.499984740745262"/>
        <rFont val="Calibri"/>
        <family val="2"/>
        <charset val="204"/>
      </rPr>
      <t xml:space="preserve"> з 3-ма бет. основами + AL </t>
    </r>
    <r>
      <rPr>
        <sz val="8.5"/>
        <color theme="2" tint="-0.499984740745262"/>
        <rFont val="Calibri"/>
        <family val="2"/>
        <charset val="204"/>
      </rPr>
      <t>щогла 8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</si>
  <si>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М-067</t>
    </r>
    <r>
      <rPr>
        <sz val="8"/>
        <color theme="2" tint="-0.499984740745262"/>
        <rFont val="Calibri"/>
        <family val="2"/>
        <charset val="204"/>
      </rPr>
      <t xml:space="preserve"> з 6-ма бет.осн. + NI </t>
    </r>
    <r>
      <rPr>
        <sz val="8.5"/>
        <color theme="2" tint="-0.499984740745262"/>
        <rFont val="Calibri"/>
        <family val="2"/>
        <charset val="204"/>
      </rPr>
      <t>щогла 9 м</t>
    </r>
    <r>
      <rPr>
        <sz val="8"/>
        <color theme="2" tint="-0.499984740745262"/>
        <rFont val="Calibri"/>
        <family val="2"/>
        <charset val="204"/>
      </rPr>
      <t xml:space="preserve"> + М-030 + розтяжки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</si>
  <si>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М-067</t>
    </r>
    <r>
      <rPr>
        <sz val="8"/>
        <color theme="2" tint="-0.499984740745262"/>
        <rFont val="Calibri"/>
        <family val="2"/>
        <charset val="204"/>
      </rPr>
      <t xml:space="preserve"> з 6-ма бет.осн. + NI </t>
    </r>
    <r>
      <rPr>
        <sz val="8.5"/>
        <color theme="2" tint="-0.499984740745262"/>
        <rFont val="Calibri"/>
        <family val="2"/>
        <charset val="204"/>
      </rPr>
      <t>щогла 10 м</t>
    </r>
    <r>
      <rPr>
        <sz val="8"/>
        <color theme="2" tint="-0.499984740745262"/>
        <rFont val="Calibri"/>
        <family val="2"/>
        <charset val="204"/>
      </rPr>
      <t xml:space="preserve"> + М-030 + розтяжки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</si>
  <si>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М-067</t>
    </r>
    <r>
      <rPr>
        <sz val="8"/>
        <color theme="2" tint="-0.499984740745262"/>
        <rFont val="Calibri"/>
        <family val="2"/>
        <charset val="204"/>
      </rPr>
      <t xml:space="preserve"> з 6-ма бет.осн. + NI </t>
    </r>
    <r>
      <rPr>
        <sz val="8.5"/>
        <color theme="2" tint="-0.499984740745262"/>
        <rFont val="Calibri"/>
        <family val="2"/>
        <charset val="204"/>
      </rPr>
      <t>щогла 11 м</t>
    </r>
    <r>
      <rPr>
        <sz val="8"/>
        <color theme="2" tint="-0.499984740745262"/>
        <rFont val="Calibri"/>
        <family val="2"/>
        <charset val="204"/>
      </rPr>
      <t xml:space="preserve"> + М-030 + розтяжки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</si>
  <si>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6-нога</t>
    </r>
    <r>
      <rPr>
        <sz val="8"/>
        <color theme="2" tint="-0.499984740745262"/>
        <rFont val="Calibri"/>
        <family val="2"/>
        <charset val="204"/>
      </rPr>
      <t xml:space="preserve"> з 9-ма бет.осн. + NI </t>
    </r>
    <r>
      <rPr>
        <sz val="8.5"/>
        <color theme="2" tint="-0.499984740745262"/>
        <rFont val="Calibri"/>
        <family val="2"/>
        <charset val="204"/>
      </rPr>
      <t>щогла 12 м</t>
    </r>
    <r>
      <rPr>
        <sz val="8"/>
        <color theme="2" tint="-0.499984740745262"/>
        <rFont val="Calibri"/>
        <family val="2"/>
        <charset val="204"/>
      </rPr>
      <t xml:space="preserve"> + М-030 + розтяжки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</si>
  <si>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6-нога</t>
    </r>
    <r>
      <rPr>
        <sz val="8"/>
        <color theme="2" tint="-0.499984740745262"/>
        <rFont val="Calibri"/>
        <family val="2"/>
        <charset val="204"/>
      </rPr>
      <t xml:space="preserve"> з 12-ма бет.осн. + NI </t>
    </r>
    <r>
      <rPr>
        <sz val="8.5"/>
        <color theme="2" tint="-0.499984740745262"/>
        <rFont val="Calibri"/>
        <family val="2"/>
        <charset val="204"/>
      </rPr>
      <t>щогла 14 м</t>
    </r>
    <r>
      <rPr>
        <sz val="8"/>
        <color theme="2" tint="-0.499984740745262"/>
        <rFont val="Calibri"/>
        <family val="2"/>
        <charset val="204"/>
      </rPr>
      <t xml:space="preserve"> + М-030 + розтяжки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</si>
  <si>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6-нога</t>
    </r>
    <r>
      <rPr>
        <sz val="8"/>
        <color theme="2" tint="-0.499984740745262"/>
        <rFont val="Calibri"/>
        <family val="2"/>
        <charset val="204"/>
      </rPr>
      <t xml:space="preserve"> з 15-ма бет.осн. + NI </t>
    </r>
    <r>
      <rPr>
        <sz val="8.5"/>
        <color theme="2" tint="-0.499984740745262"/>
        <rFont val="Calibri"/>
        <family val="2"/>
        <charset val="204"/>
      </rPr>
      <t>щогла 16 м</t>
    </r>
    <r>
      <rPr>
        <sz val="8"/>
        <color theme="2" tint="-0.499984740745262"/>
        <rFont val="Calibri"/>
        <family val="2"/>
        <charset val="204"/>
      </rPr>
      <t xml:space="preserve"> + М-030 + розтяжки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</si>
  <si>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М-065</t>
    </r>
    <r>
      <rPr>
        <sz val="8"/>
        <color theme="2" tint="-0.499984740745262"/>
        <rFont val="Calibri"/>
        <family val="2"/>
        <charset val="204"/>
      </rPr>
      <t xml:space="preserve"> з 3-ма бет. основами + NI </t>
    </r>
    <r>
      <rPr>
        <sz val="8.5"/>
        <color theme="2" tint="-0.499984740745262"/>
        <rFont val="Calibri"/>
        <family val="2"/>
        <charset val="204"/>
      </rPr>
      <t>щогла 3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</si>
  <si>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М-065</t>
    </r>
    <r>
      <rPr>
        <sz val="8"/>
        <color theme="2" tint="-0.499984740745262"/>
        <rFont val="Calibri"/>
        <family val="2"/>
        <charset val="204"/>
      </rPr>
      <t xml:space="preserve"> з 3-ма бет. основами + NI </t>
    </r>
    <r>
      <rPr>
        <sz val="8.5"/>
        <color theme="2" tint="-0.499984740745262"/>
        <rFont val="Calibri"/>
        <family val="2"/>
        <charset val="204"/>
      </rPr>
      <t>щогла 4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</si>
  <si>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М-065</t>
    </r>
    <r>
      <rPr>
        <sz val="8"/>
        <color theme="2" tint="-0.499984740745262"/>
        <rFont val="Calibri"/>
        <family val="2"/>
        <charset val="204"/>
      </rPr>
      <t xml:space="preserve"> з 3-ма бет. основами + NI </t>
    </r>
    <r>
      <rPr>
        <sz val="8.5"/>
        <color theme="2" tint="-0.499984740745262"/>
        <rFont val="Calibri"/>
        <family val="2"/>
        <charset val="204"/>
      </rPr>
      <t>щогла 5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</si>
  <si>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М-065</t>
    </r>
    <r>
      <rPr>
        <sz val="8"/>
        <color theme="2" tint="-0.499984740745262"/>
        <rFont val="Calibri"/>
        <family val="2"/>
        <charset val="204"/>
      </rPr>
      <t xml:space="preserve"> з 3-ма бет. основами + NI </t>
    </r>
    <r>
      <rPr>
        <sz val="8.5"/>
        <color theme="2" tint="-0.499984740745262"/>
        <rFont val="Calibri"/>
        <family val="2"/>
        <charset val="204"/>
      </rPr>
      <t>щогла 6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</si>
  <si>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М-067</t>
    </r>
    <r>
      <rPr>
        <sz val="8"/>
        <color theme="2" tint="-0.499984740745262"/>
        <rFont val="Calibri"/>
        <family val="2"/>
        <charset val="204"/>
      </rPr>
      <t xml:space="preserve"> з 6-ма бет.осн. + NI </t>
    </r>
    <r>
      <rPr>
        <sz val="8.5"/>
        <color theme="2" tint="-0.499984740745262"/>
        <rFont val="Calibri"/>
        <family val="2"/>
        <charset val="204"/>
      </rPr>
      <t>щогла 7 м</t>
    </r>
    <r>
      <rPr>
        <sz val="8"/>
        <color theme="2" tint="-0.499984740745262"/>
        <rFont val="Calibri"/>
        <family val="2"/>
        <charset val="204"/>
      </rPr>
      <t xml:space="preserve"> + М-030 + розтяжки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</si>
  <si>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М-067</t>
    </r>
    <r>
      <rPr>
        <sz val="8"/>
        <color theme="2" tint="-0.499984740745262"/>
        <rFont val="Calibri"/>
        <family val="2"/>
        <charset val="204"/>
      </rPr>
      <t xml:space="preserve"> з 6-ма бет.осн. + NI </t>
    </r>
    <r>
      <rPr>
        <sz val="8.5"/>
        <color theme="2" tint="-0.499984740745262"/>
        <rFont val="Calibri"/>
        <family val="2"/>
        <charset val="204"/>
      </rPr>
      <t>щогла 8 м</t>
    </r>
    <r>
      <rPr>
        <sz val="8"/>
        <color theme="2" tint="-0.499984740745262"/>
        <rFont val="Calibri"/>
        <family val="2"/>
        <charset val="204"/>
      </rPr>
      <t xml:space="preserve"> + М-030 + розтяжки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</si>
  <si>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М-210</t>
    </r>
    <r>
      <rPr>
        <sz val="8"/>
        <color theme="2" tint="-0.499984740745262"/>
        <rFont val="Calibri"/>
        <family val="2"/>
        <charset val="204"/>
      </rPr>
      <t xml:space="preserve"> + С-042 + основа М-052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</si>
  <si>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М-215</t>
    </r>
    <r>
      <rPr>
        <sz val="8"/>
        <color theme="2" tint="-0.499984740745262"/>
        <rFont val="Calibri"/>
        <family val="2"/>
        <charset val="204"/>
      </rPr>
      <t xml:space="preserve"> + С-042 + основа М-052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</si>
  <si>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М-220</t>
    </r>
    <r>
      <rPr>
        <sz val="8"/>
        <color theme="2" tint="-0.499984740745262"/>
        <rFont val="Calibri"/>
        <family val="2"/>
        <charset val="204"/>
      </rPr>
      <t xml:space="preserve"> + С-042 + основа М-053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</si>
  <si>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М-225</t>
    </r>
    <r>
      <rPr>
        <sz val="8"/>
        <color theme="2" tint="-0.499984740745262"/>
        <rFont val="Calibri"/>
        <family val="2"/>
        <charset val="204"/>
      </rPr>
      <t xml:space="preserve"> + С-042 + основа М-053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</si>
  <si>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М-230</t>
    </r>
    <r>
      <rPr>
        <sz val="8"/>
        <color theme="2" tint="-0.499984740745262"/>
        <rFont val="Calibri"/>
        <family val="2"/>
        <charset val="204"/>
      </rPr>
      <t xml:space="preserve"> + С-042 + основа М-053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</si>
  <si>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М-054</t>
    </r>
    <r>
      <rPr>
        <sz val="8"/>
        <color theme="2" tint="-0.499984740745262"/>
        <rFont val="Calibri"/>
        <family val="2"/>
        <charset val="204"/>
      </rPr>
      <t xml:space="preserve"> + AL </t>
    </r>
    <r>
      <rPr>
        <sz val="8.5"/>
        <color theme="2" tint="-0.499984740745262"/>
        <rFont val="Calibri"/>
        <family val="2"/>
        <charset val="204"/>
      </rPr>
      <t>щогла 4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</si>
  <si>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М-054</t>
    </r>
    <r>
      <rPr>
        <sz val="8"/>
        <color theme="2" tint="-0.499984740745262"/>
        <rFont val="Calibri"/>
        <family val="2"/>
        <charset val="204"/>
      </rPr>
      <t xml:space="preserve"> + AL </t>
    </r>
    <r>
      <rPr>
        <sz val="8.5"/>
        <color theme="2" tint="-0.499984740745262"/>
        <rFont val="Calibri"/>
        <family val="2"/>
        <charset val="204"/>
      </rPr>
      <t>щогла 5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</si>
  <si>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М-054</t>
    </r>
    <r>
      <rPr>
        <sz val="8"/>
        <color theme="2" tint="-0.499984740745262"/>
        <rFont val="Calibri"/>
        <family val="2"/>
        <charset val="204"/>
      </rPr>
      <t xml:space="preserve"> + AL </t>
    </r>
    <r>
      <rPr>
        <sz val="8.5"/>
        <color theme="2" tint="-0.499984740745262"/>
        <rFont val="Calibri"/>
        <family val="2"/>
        <charset val="204"/>
      </rPr>
      <t>щогла 6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</si>
  <si>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М-054</t>
    </r>
    <r>
      <rPr>
        <sz val="8"/>
        <color theme="2" tint="-0.499984740745262"/>
        <rFont val="Calibri"/>
        <family val="2"/>
        <charset val="204"/>
      </rPr>
      <t xml:space="preserve"> + AL </t>
    </r>
    <r>
      <rPr>
        <sz val="8.5"/>
        <color theme="2" tint="-0.499984740745262"/>
        <rFont val="Calibri"/>
        <family val="2"/>
        <charset val="204"/>
      </rPr>
      <t>щогла 7 м</t>
    </r>
    <r>
      <rPr>
        <sz val="8"/>
        <color theme="2" tint="-0.499984740745262"/>
        <rFont val="Calibri"/>
        <family val="2"/>
        <charset val="204"/>
      </rPr>
      <t xml:space="preserve"> + М-030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</si>
  <si>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М-120</t>
    </r>
    <r>
      <rPr>
        <sz val="8"/>
        <color theme="2" tint="-0.499984740745262"/>
        <rFont val="Calibri"/>
        <family val="2"/>
        <charset val="204"/>
      </rPr>
      <t xml:space="preserve"> + С-042 + 2*К-870 + 2*Н-038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</si>
  <si>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М-115</t>
    </r>
    <r>
      <rPr>
        <sz val="8"/>
        <color theme="2" tint="-0.499984740745262"/>
        <rFont val="Calibri"/>
        <family val="2"/>
        <charset val="204"/>
      </rPr>
      <t xml:space="preserve"> + С-042 + 2*К-870 + 2*Н-038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</si>
  <si>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М-125</t>
    </r>
    <r>
      <rPr>
        <sz val="8"/>
        <color theme="2" tint="-0.499984740745262"/>
        <rFont val="Calibri"/>
        <family val="2"/>
        <charset val="204"/>
      </rPr>
      <t xml:space="preserve"> + С-042 + 2*К-870 + 2*Н-038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</si>
  <si>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М-130</t>
    </r>
    <r>
      <rPr>
        <sz val="8"/>
        <color theme="2" tint="-0.499984740745262"/>
        <rFont val="Calibri"/>
        <family val="2"/>
        <charset val="204"/>
      </rPr>
      <t xml:space="preserve"> + С-042 + 2*К-870 + 2*Н-038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</si>
  <si>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М-235</t>
    </r>
    <r>
      <rPr>
        <sz val="8"/>
        <color theme="2" tint="-0.499984740745262"/>
        <rFont val="Calibri"/>
        <family val="2"/>
        <charset val="204"/>
      </rPr>
      <t xml:space="preserve"> + С-042 + 2*К-870 + 2*Н-038</t>
    </r>
  </si>
  <si>
    <r>
      <t xml:space="preserve">В комплекті: </t>
    </r>
    <r>
      <rPr>
        <sz val="8.5"/>
        <color theme="2" tint="-0.499984740745262"/>
        <rFont val="Calibri"/>
        <family val="2"/>
        <charset val="204"/>
      </rPr>
      <t>М-240</t>
    </r>
    <r>
      <rPr>
        <sz val="8"/>
        <color theme="2" tint="-0.499984740745262"/>
        <rFont val="Calibri"/>
        <family val="2"/>
        <charset val="204"/>
      </rPr>
      <t xml:space="preserve"> + С-042 + 2*К-870 + 2*Н-038</t>
    </r>
  </si>
  <si>
    <r>
      <t xml:space="preserve">В комплекті: AL </t>
    </r>
    <r>
      <rPr>
        <sz val="8.5"/>
        <color theme="2" tint="-0.499984740745262"/>
        <rFont val="Calibri"/>
        <family val="2"/>
        <charset val="204"/>
      </rPr>
      <t xml:space="preserve">щогла 4 м </t>
    </r>
    <r>
      <rPr>
        <sz val="8"/>
        <color theme="2" tint="-0.499984740745262"/>
        <rFont val="Calibri"/>
        <family val="2"/>
        <charset val="204"/>
      </rPr>
      <t xml:space="preserve"> + М-030 + 2*К-874 + 2*М-083</t>
    </r>
  </si>
  <si>
    <r>
      <t xml:space="preserve">В комплекті: AL </t>
    </r>
    <r>
      <rPr>
        <sz val="8.5"/>
        <color theme="2" tint="-0.499984740745262"/>
        <rFont val="Calibri"/>
        <family val="2"/>
        <charset val="204"/>
      </rPr>
      <t xml:space="preserve">щогла 5 м </t>
    </r>
    <r>
      <rPr>
        <sz val="8"/>
        <color theme="2" tint="-0.499984740745262"/>
        <rFont val="Calibri"/>
        <family val="2"/>
        <charset val="204"/>
      </rPr>
      <t xml:space="preserve"> + М-030 + 2*К-874 + 2*М-083</t>
    </r>
  </si>
  <si>
    <r>
      <t xml:space="preserve">В комплекті: AL </t>
    </r>
    <r>
      <rPr>
        <sz val="8.5"/>
        <color theme="2" tint="-0.499984740745262"/>
        <rFont val="Calibri"/>
        <family val="2"/>
        <charset val="204"/>
      </rPr>
      <t xml:space="preserve">щогла 6 м </t>
    </r>
    <r>
      <rPr>
        <sz val="8"/>
        <color theme="2" tint="-0.499984740745262"/>
        <rFont val="Calibri"/>
        <family val="2"/>
        <charset val="204"/>
      </rPr>
      <t xml:space="preserve"> + М-030 + 2*К-874 + 2*М-084</t>
    </r>
  </si>
  <si>
    <t>В комплекті: півкругле одиничне кріплення + шпилька 1м + С-021</t>
  </si>
  <si>
    <t>В комплекті: кутове одиничне кріплення + шпилька 1м + С-021</t>
  </si>
  <si>
    <t>В комплекті: півкругле подвійне кріплення + шпилька 1,5м + С-099</t>
  </si>
  <si>
    <t>В комплекті: кутове подвійне кріплення + шпилька 1,5м + С-099</t>
  </si>
  <si>
    <t>В комплекті: півкругле подвійне кріплення + шпилька 2м + С-099</t>
  </si>
  <si>
    <t>В комплекті: кутове подвійне кріплення + шпилька 2м + С-099</t>
  </si>
  <si>
    <t>В комплекті: кутове посилене кріплення + М-230 + С-042</t>
  </si>
  <si>
    <t>В комплекті: кутове посилене кріплення + М-225 + С-042</t>
  </si>
  <si>
    <t>В комплекті: щогла L=4000 + 5 ізоляційних штанг + затискач та дріт</t>
  </si>
  <si>
    <t>В комплекті: щогла L=3000 + 4 ізоляційних штанг + затискач та дріт</t>
  </si>
  <si>
    <t>В комплекті: щогла L=5000 + 6 ізоляційних штанг + затискач та дріт</t>
  </si>
  <si>
    <t>В комплекті: щогла L=6000 + 7 ізоляційних штанг + затискач та дріт</t>
  </si>
  <si>
    <t>В комплекті: щогла L=7000 + 8 ізоляційних штанг + затискач та дріт</t>
  </si>
  <si>
    <t>Ø8 мм / бухти по 25 кг / 1 кг = 7,4 м.п / 1 м.п = 0,135 кг</t>
  </si>
  <si>
    <r>
      <t xml:space="preserve">матеріал виконання: </t>
    </r>
    <r>
      <rPr>
        <b/>
        <sz val="9"/>
        <rFont val="Calibri"/>
        <family val="2"/>
        <charset val="204"/>
      </rPr>
      <t xml:space="preserve">ST </t>
    </r>
    <r>
      <rPr>
        <sz val="9"/>
        <rFont val="Calibri"/>
        <family val="2"/>
        <charset val="204"/>
      </rPr>
      <t xml:space="preserve">- гарячеоцинкована сталь, </t>
    </r>
    <r>
      <rPr>
        <b/>
        <sz val="9"/>
        <color rgb="FF1C1C1C"/>
        <rFont val="Calibri"/>
        <family val="2"/>
        <charset val="204"/>
      </rPr>
      <t>ОС</t>
    </r>
    <r>
      <rPr>
        <sz val="9"/>
        <color rgb="FF1C1C1C"/>
        <rFont val="Calibri"/>
        <family val="2"/>
        <charset val="204"/>
      </rPr>
      <t xml:space="preserve">- сталь оцинкована гальванічно, </t>
    </r>
    <r>
      <rPr>
        <b/>
        <sz val="9"/>
        <color rgb="FF1C1C1C"/>
        <rFont val="Calibri"/>
        <family val="2"/>
        <charset val="204"/>
      </rPr>
      <t>AL</t>
    </r>
    <r>
      <rPr>
        <sz val="9"/>
        <color rgb="FF1C1C1C"/>
        <rFont val="Calibri"/>
        <family val="2"/>
        <charset val="204"/>
      </rPr>
      <t xml:space="preserve">- алюміній, </t>
    </r>
    <r>
      <rPr>
        <b/>
        <sz val="9"/>
        <color rgb="FF203864"/>
        <rFont val="Calibri"/>
        <family val="2"/>
        <charset val="204"/>
      </rPr>
      <t>NI</t>
    </r>
    <r>
      <rPr>
        <sz val="9"/>
        <color rgb="FF203864"/>
        <rFont val="Calibri"/>
        <family val="2"/>
        <charset val="204"/>
      </rPr>
      <t>- нержавіюча сталь</t>
    </r>
    <r>
      <rPr>
        <sz val="9"/>
        <color rgb="FF1C1C1C"/>
        <rFont val="Calibri"/>
        <family val="2"/>
        <charset val="204"/>
      </rPr>
      <t xml:space="preserve">, </t>
    </r>
    <r>
      <rPr>
        <b/>
        <sz val="9"/>
        <color rgb="FF993300"/>
        <rFont val="Calibri"/>
        <family val="2"/>
        <charset val="204"/>
      </rPr>
      <t>CU</t>
    </r>
    <r>
      <rPr>
        <sz val="9"/>
        <color rgb="FF993300"/>
        <rFont val="Calibri"/>
        <family val="2"/>
        <charset val="204"/>
      </rPr>
      <t>- мідь</t>
    </r>
  </si>
  <si>
    <r>
      <rPr>
        <b/>
        <sz val="15"/>
        <color theme="0"/>
        <rFont val="Calibri"/>
        <family val="2"/>
        <charset val="204"/>
      </rPr>
      <t>М-01.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3"/>
        <color theme="0"/>
        <rFont val="Calibri"/>
        <family val="2"/>
        <charset val="204"/>
      </rPr>
      <t>Блискавкоприймачі з боковим кріпленням</t>
    </r>
  </si>
  <si>
    <r>
      <rPr>
        <b/>
        <sz val="15"/>
        <color theme="0"/>
        <rFont val="Calibri"/>
        <family val="2"/>
        <charset val="204"/>
      </rPr>
      <t>М-02.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3"/>
        <color theme="0"/>
        <rFont val="Calibri"/>
        <family val="2"/>
        <charset val="204"/>
      </rPr>
      <t>Щогли блискавкоприймача 4-10 м</t>
    </r>
  </si>
  <si>
    <r>
      <rPr>
        <b/>
        <sz val="15"/>
        <color theme="0"/>
        <rFont val="Calibri"/>
        <family val="2"/>
        <charset val="204"/>
      </rPr>
      <t>М-02.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3"/>
        <color theme="0"/>
        <rFont val="Calibri"/>
        <family val="2"/>
        <charset val="204"/>
      </rPr>
      <t>Щогли для закріплення активного блискавкоприймача</t>
    </r>
  </si>
  <si>
    <r>
      <rPr>
        <b/>
        <sz val="15"/>
        <color theme="0"/>
        <rFont val="Calibri"/>
        <family val="2"/>
        <charset val="204"/>
      </rPr>
      <t>М-03.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3"/>
        <color theme="0"/>
        <rFont val="Calibri"/>
        <family val="2"/>
        <charset val="204"/>
      </rPr>
      <t>Блискавкоприймачі з боковим кріпленням</t>
    </r>
  </si>
  <si>
    <r>
      <rPr>
        <b/>
        <sz val="15"/>
        <color theme="0"/>
        <rFont val="Calibri"/>
        <family val="2"/>
        <charset val="204"/>
      </rPr>
      <t>М-04.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3"/>
        <color theme="0"/>
        <rFont val="Calibri"/>
        <family val="2"/>
        <charset val="204"/>
      </rPr>
      <t>Блискавкоприймачі на бетонній основі</t>
    </r>
  </si>
  <si>
    <r>
      <rPr>
        <b/>
        <sz val="15"/>
        <color theme="0"/>
        <rFont val="Calibri"/>
        <family val="2"/>
        <charset val="204"/>
      </rPr>
      <t xml:space="preserve">М-05. </t>
    </r>
    <r>
      <rPr>
        <b/>
        <sz val="13"/>
        <color theme="0"/>
        <rFont val="Calibri"/>
        <family val="2"/>
        <charset val="204"/>
      </rPr>
      <t>Блискавкоприймачі на тринозі з бетонними основами</t>
    </r>
  </si>
  <si>
    <r>
      <rPr>
        <b/>
        <sz val="15"/>
        <color theme="0"/>
        <rFont val="Calibri"/>
        <family val="2"/>
        <charset val="204"/>
      </rPr>
      <t xml:space="preserve">М-05. </t>
    </r>
    <r>
      <rPr>
        <b/>
        <sz val="13"/>
        <color theme="0"/>
        <rFont val="Calibri"/>
        <family val="2"/>
        <charset val="204"/>
      </rPr>
      <t>Щогли на тринозі для активного блискавкоприймача</t>
    </r>
  </si>
  <si>
    <r>
      <rPr>
        <b/>
        <sz val="15"/>
        <color theme="0"/>
        <rFont val="Calibri"/>
        <family val="2"/>
        <charset val="204"/>
      </rPr>
      <t>M-06.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3"/>
        <color theme="0"/>
        <rFont val="Calibri"/>
        <family val="2"/>
        <charset val="204"/>
      </rPr>
      <t>Блискавкоприймачі з металевою основою</t>
    </r>
  </si>
  <si>
    <r>
      <rPr>
        <b/>
        <sz val="15"/>
        <color theme="0"/>
        <rFont val="Calibri"/>
        <family val="2"/>
        <charset val="204"/>
      </rPr>
      <t xml:space="preserve">M-07. </t>
    </r>
    <r>
      <rPr>
        <b/>
        <sz val="13"/>
        <color theme="0"/>
        <rFont val="Calibri"/>
        <family val="2"/>
        <charset val="204"/>
      </rPr>
      <t>Блискавкоприймачі з металевою основою</t>
    </r>
  </si>
  <si>
    <r>
      <rPr>
        <b/>
        <sz val="15"/>
        <color theme="0"/>
        <rFont val="Calibri"/>
        <family val="2"/>
        <charset val="204"/>
      </rPr>
      <t xml:space="preserve">M-08. </t>
    </r>
    <r>
      <rPr>
        <b/>
        <sz val="13"/>
        <color theme="0"/>
        <rFont val="Calibri"/>
        <family val="2"/>
        <charset val="204"/>
      </rPr>
      <t>Блискавкоприймачі з кріпленням до труб</t>
    </r>
  </si>
  <si>
    <r>
      <rPr>
        <b/>
        <sz val="15"/>
        <color theme="0"/>
        <rFont val="Calibri"/>
        <family val="2"/>
        <charset val="204"/>
      </rPr>
      <t xml:space="preserve">M-09. </t>
    </r>
    <r>
      <rPr>
        <b/>
        <sz val="13"/>
        <color theme="0"/>
        <rFont val="Calibri"/>
        <family val="2"/>
        <charset val="204"/>
      </rPr>
      <t>Блискавкоприймачі з кріпленням до труб</t>
    </r>
  </si>
  <si>
    <r>
      <rPr>
        <b/>
        <sz val="15"/>
        <color theme="0"/>
        <rFont val="Calibri"/>
        <family val="2"/>
        <charset val="204"/>
      </rPr>
      <t xml:space="preserve">M-10. </t>
    </r>
    <r>
      <rPr>
        <b/>
        <sz val="13"/>
        <color theme="0"/>
        <rFont val="Calibri"/>
        <family val="2"/>
        <charset val="204"/>
      </rPr>
      <t>Конькові блискавкоприймачі</t>
    </r>
  </si>
  <si>
    <r>
      <rPr>
        <b/>
        <sz val="15"/>
        <color theme="0"/>
        <rFont val="Calibri"/>
        <family val="2"/>
        <charset val="204"/>
      </rPr>
      <t xml:space="preserve">М-12. </t>
    </r>
    <r>
      <rPr>
        <b/>
        <sz val="13"/>
        <color theme="0"/>
        <rFont val="Calibri"/>
        <family val="2"/>
        <charset val="204"/>
      </rPr>
      <t>Блискавкоприймачі з ізольованим струмовідводом</t>
    </r>
  </si>
  <si>
    <t>ПРОВІДНИКИ LPS</t>
  </si>
  <si>
    <t>ЗЛУЧНИКИ</t>
  </si>
  <si>
    <t>ТРИМАЧІ</t>
  </si>
  <si>
    <t>ІНШІ КОМПЛЕКТУЮЧІ</t>
  </si>
  <si>
    <t>ВЕРТИКАЛЬНІ БЛИСКАВКОПРИЙМАЧІ</t>
  </si>
  <si>
    <t>ПРОВІДНИКИ ЗАЗЕМЛЕННЯ</t>
  </si>
  <si>
    <t>ЗАЗЕМЛЮВАЧІ ВЕРТИКАЛЬНІ</t>
  </si>
  <si>
    <r>
      <t xml:space="preserve">G-16 </t>
    </r>
    <r>
      <rPr>
        <b/>
        <sz val="14"/>
        <color theme="0"/>
        <rFont val="Calibri"/>
        <family val="2"/>
        <charset val="204"/>
      </rPr>
      <t>- різьбові заземлювачі ø16 мм</t>
    </r>
  </si>
  <si>
    <r>
      <t>W-25х4</t>
    </r>
    <r>
      <rPr>
        <b/>
        <sz val="11"/>
        <color theme="1" tint="4.9989318521683403E-2"/>
        <rFont val="Arial"/>
        <family val="2"/>
        <charset val="204"/>
      </rPr>
      <t>/ST</t>
    </r>
  </si>
  <si>
    <r>
      <t>W-30х4</t>
    </r>
    <r>
      <rPr>
        <b/>
        <sz val="11"/>
        <color theme="1" tint="4.9989318521683403E-2"/>
        <rFont val="Arial"/>
        <family val="2"/>
        <charset val="204"/>
      </rPr>
      <t>/ST</t>
    </r>
  </si>
  <si>
    <r>
      <t>W-40х4</t>
    </r>
    <r>
      <rPr>
        <b/>
        <sz val="11"/>
        <color theme="1" tint="4.9989318521683403E-2"/>
        <rFont val="Arial"/>
        <family val="2"/>
        <charset val="204"/>
      </rPr>
      <t>/ST</t>
    </r>
  </si>
  <si>
    <r>
      <t>G-16</t>
    </r>
    <r>
      <rPr>
        <sz val="14"/>
        <color theme="1" tint="4.9989318521683403E-2"/>
        <rFont val="Arial"/>
        <family val="2"/>
        <charset val="204"/>
      </rPr>
      <t>/1</t>
    </r>
  </si>
  <si>
    <r>
      <t>G-16</t>
    </r>
    <r>
      <rPr>
        <sz val="12"/>
        <color theme="1" tint="4.9989318521683403E-2"/>
        <rFont val="Arial"/>
        <family val="2"/>
        <charset val="204"/>
      </rPr>
      <t>/11</t>
    </r>
  </si>
  <si>
    <r>
      <t>G-16</t>
    </r>
    <r>
      <rPr>
        <sz val="14"/>
        <color theme="1" tint="4.9989318521683403E-2"/>
        <rFont val="Arial"/>
        <family val="2"/>
        <charset val="204"/>
      </rPr>
      <t>/2</t>
    </r>
  </si>
  <si>
    <r>
      <t>G-16</t>
    </r>
    <r>
      <rPr>
        <sz val="14"/>
        <color theme="1" tint="4.9989318521683403E-2"/>
        <rFont val="Arial"/>
        <family val="2"/>
        <charset val="204"/>
      </rPr>
      <t>/3</t>
    </r>
  </si>
  <si>
    <r>
      <t>G-16</t>
    </r>
    <r>
      <rPr>
        <sz val="14"/>
        <color theme="1" tint="4.9989318521683403E-2"/>
        <rFont val="Arial"/>
        <family val="2"/>
        <charset val="204"/>
      </rPr>
      <t>/4</t>
    </r>
  </si>
  <si>
    <r>
      <t>G-16</t>
    </r>
    <r>
      <rPr>
        <sz val="14"/>
        <color theme="1" tint="4.9989318521683403E-2"/>
        <rFont val="Arial"/>
        <family val="2"/>
        <charset val="204"/>
      </rPr>
      <t>/5</t>
    </r>
  </si>
  <si>
    <r>
      <t>G-16</t>
    </r>
    <r>
      <rPr>
        <sz val="14"/>
        <color theme="1" tint="4.9989318521683403E-2"/>
        <rFont val="Arial"/>
        <family val="2"/>
        <charset val="204"/>
      </rPr>
      <t>/33</t>
    </r>
  </si>
  <si>
    <r>
      <t>G-16</t>
    </r>
    <r>
      <rPr>
        <sz val="14"/>
        <color theme="1" tint="4.9989318521683403E-2"/>
        <rFont val="Arial"/>
        <family val="2"/>
        <charset val="204"/>
      </rPr>
      <t>/30</t>
    </r>
  </si>
  <si>
    <r>
      <t>G-16</t>
    </r>
    <r>
      <rPr>
        <sz val="14"/>
        <color theme="1" tint="4.9989318521683403E-2"/>
        <rFont val="Arial"/>
        <family val="2"/>
        <charset val="204"/>
      </rPr>
      <t>/45</t>
    </r>
  </si>
  <si>
    <r>
      <t>G-16</t>
    </r>
    <r>
      <rPr>
        <sz val="14"/>
        <color theme="1" tint="4.9989318521683403E-2"/>
        <rFont val="Arial"/>
        <family val="2"/>
        <charset val="204"/>
      </rPr>
      <t>/60</t>
    </r>
  </si>
  <si>
    <r>
      <t>G-16</t>
    </r>
    <r>
      <rPr>
        <sz val="14"/>
        <color theme="1" tint="4.9989318521683403E-2"/>
        <rFont val="Arial"/>
        <family val="2"/>
        <charset val="204"/>
      </rPr>
      <t>/90</t>
    </r>
  </si>
  <si>
    <r>
      <t>G-18</t>
    </r>
    <r>
      <rPr>
        <sz val="14"/>
        <color theme="1" tint="4.9989318521683403E-2"/>
        <rFont val="Arial"/>
        <family val="2"/>
        <charset val="204"/>
      </rPr>
      <t>/1</t>
    </r>
  </si>
  <si>
    <r>
      <t>G-18</t>
    </r>
    <r>
      <rPr>
        <sz val="14"/>
        <color theme="1" tint="4.9989318521683403E-2"/>
        <rFont val="Arial"/>
        <family val="2"/>
        <charset val="204"/>
      </rPr>
      <t>/2</t>
    </r>
  </si>
  <si>
    <r>
      <t>G-18</t>
    </r>
    <r>
      <rPr>
        <sz val="14"/>
        <color theme="1" tint="4.9989318521683403E-2"/>
        <rFont val="Arial"/>
        <family val="2"/>
        <charset val="204"/>
      </rPr>
      <t>/3</t>
    </r>
  </si>
  <si>
    <r>
      <t>G-18</t>
    </r>
    <r>
      <rPr>
        <sz val="14"/>
        <color theme="1" tint="4.9989318521683403E-2"/>
        <rFont val="Arial"/>
        <family val="2"/>
        <charset val="204"/>
      </rPr>
      <t>/30</t>
    </r>
  </si>
  <si>
    <r>
      <t>G-18</t>
    </r>
    <r>
      <rPr>
        <sz val="14"/>
        <color theme="1" tint="4.9989318521683403E-2"/>
        <rFont val="Arial"/>
        <family val="2"/>
        <charset val="204"/>
      </rPr>
      <t>/45</t>
    </r>
  </si>
  <si>
    <r>
      <t>G-18</t>
    </r>
    <r>
      <rPr>
        <sz val="14"/>
        <color theme="1" tint="4.9989318521683403E-2"/>
        <rFont val="Arial"/>
        <family val="2"/>
        <charset val="204"/>
      </rPr>
      <t>/60</t>
    </r>
  </si>
  <si>
    <r>
      <t xml:space="preserve">G-18 </t>
    </r>
    <r>
      <rPr>
        <b/>
        <sz val="14"/>
        <color theme="0"/>
        <rFont val="Calibri"/>
        <family val="2"/>
        <charset val="204"/>
      </rPr>
      <t>- безмуфтові заземлювачі ø18 мм</t>
    </r>
  </si>
  <si>
    <r>
      <t xml:space="preserve">G-20 </t>
    </r>
    <r>
      <rPr>
        <b/>
        <sz val="14"/>
        <color theme="0"/>
        <rFont val="Calibri"/>
        <family val="2"/>
        <charset val="204"/>
      </rPr>
      <t>- безмуфтові заземлювачі ø20 мм</t>
    </r>
  </si>
  <si>
    <r>
      <t>G-20</t>
    </r>
    <r>
      <rPr>
        <sz val="14"/>
        <color theme="1" tint="4.9989318521683403E-2"/>
        <rFont val="Arial"/>
        <family val="2"/>
        <charset val="204"/>
      </rPr>
      <t>/1</t>
    </r>
  </si>
  <si>
    <r>
      <t>G-20</t>
    </r>
    <r>
      <rPr>
        <sz val="14"/>
        <color theme="1" tint="4.9989318521683403E-2"/>
        <rFont val="Arial"/>
        <family val="2"/>
        <charset val="204"/>
      </rPr>
      <t>/2</t>
    </r>
  </si>
  <si>
    <r>
      <t>G-20</t>
    </r>
    <r>
      <rPr>
        <sz val="14"/>
        <color theme="1" tint="4.9989318521683403E-2"/>
        <rFont val="Arial"/>
        <family val="2"/>
        <charset val="204"/>
      </rPr>
      <t>/5</t>
    </r>
  </si>
  <si>
    <r>
      <t>G-20</t>
    </r>
    <r>
      <rPr>
        <sz val="14"/>
        <color theme="1" tint="4.9989318521683403E-2"/>
        <rFont val="Arial"/>
        <family val="2"/>
        <charset val="204"/>
      </rPr>
      <t>/8</t>
    </r>
  </si>
  <si>
    <r>
      <t>G-20</t>
    </r>
    <r>
      <rPr>
        <sz val="14"/>
        <color theme="1" tint="4.9989318521683403E-2"/>
        <rFont val="Arial"/>
        <family val="2"/>
        <charset val="204"/>
      </rPr>
      <t>/30</t>
    </r>
  </si>
  <si>
    <r>
      <t>G-20</t>
    </r>
    <r>
      <rPr>
        <sz val="14"/>
        <color theme="1" tint="4.9989318521683403E-2"/>
        <rFont val="Arial"/>
        <family val="2"/>
        <charset val="204"/>
      </rPr>
      <t>/45</t>
    </r>
  </si>
  <si>
    <r>
      <t>G-20</t>
    </r>
    <r>
      <rPr>
        <sz val="14"/>
        <color theme="1" tint="4.9989318521683403E-2"/>
        <rFont val="Arial"/>
        <family val="2"/>
        <charset val="204"/>
      </rPr>
      <t>/60</t>
    </r>
  </si>
  <si>
    <r>
      <t>G-14</t>
    </r>
    <r>
      <rPr>
        <sz val="14"/>
        <color theme="1" tint="4.9989318521683403E-2"/>
        <rFont val="Arial"/>
        <family val="2"/>
        <charset val="204"/>
      </rPr>
      <t>/30</t>
    </r>
  </si>
  <si>
    <r>
      <t>G-14</t>
    </r>
    <r>
      <rPr>
        <sz val="14"/>
        <color theme="1" tint="4.9989318521683403E-2"/>
        <rFont val="Arial"/>
        <family val="2"/>
        <charset val="204"/>
      </rPr>
      <t>/45</t>
    </r>
  </si>
  <si>
    <r>
      <t>G-14</t>
    </r>
    <r>
      <rPr>
        <sz val="14"/>
        <color theme="1" tint="4.9989318521683403E-2"/>
        <rFont val="Arial"/>
        <family val="2"/>
        <charset val="204"/>
      </rPr>
      <t>/60</t>
    </r>
  </si>
  <si>
    <r>
      <t>G-14</t>
    </r>
    <r>
      <rPr>
        <sz val="14"/>
        <color theme="1" tint="4.9989318521683403E-2"/>
        <rFont val="Arial"/>
        <family val="2"/>
        <charset val="204"/>
      </rPr>
      <t>/90</t>
    </r>
  </si>
  <si>
    <r>
      <t>G-14</t>
    </r>
    <r>
      <rPr>
        <sz val="14"/>
        <color theme="1" tint="4.9989318521683403E-2"/>
        <rFont val="Arial"/>
        <family val="2"/>
        <charset val="204"/>
      </rPr>
      <t>/1</t>
    </r>
  </si>
  <si>
    <r>
      <t>G-14</t>
    </r>
    <r>
      <rPr>
        <sz val="14"/>
        <color theme="1" tint="4.9989318521683403E-2"/>
        <rFont val="Arial"/>
        <family val="2"/>
        <charset val="204"/>
      </rPr>
      <t>/2</t>
    </r>
  </si>
  <si>
    <r>
      <t>G-14</t>
    </r>
    <r>
      <rPr>
        <sz val="14"/>
        <color theme="1" tint="4.9989318521683403E-2"/>
        <rFont val="Arial"/>
        <family val="2"/>
        <charset val="204"/>
      </rPr>
      <t>/3</t>
    </r>
  </si>
  <si>
    <r>
      <t>G-14</t>
    </r>
    <r>
      <rPr>
        <sz val="14"/>
        <color theme="1" tint="4.9989318521683403E-2"/>
        <rFont val="Arial"/>
        <family val="2"/>
        <charset val="204"/>
      </rPr>
      <t>/4</t>
    </r>
  </si>
  <si>
    <r>
      <t>G-15</t>
    </r>
    <r>
      <rPr>
        <sz val="14"/>
        <color theme="1" tint="4.9989318521683403E-2"/>
        <rFont val="Arial"/>
        <family val="2"/>
        <charset val="204"/>
      </rPr>
      <t>/1</t>
    </r>
  </si>
  <si>
    <r>
      <t>G-15</t>
    </r>
    <r>
      <rPr>
        <sz val="14"/>
        <color theme="1" tint="4.9989318521683403E-2"/>
        <rFont val="Arial"/>
        <family val="2"/>
        <charset val="204"/>
      </rPr>
      <t>/2</t>
    </r>
  </si>
  <si>
    <r>
      <t>G-15</t>
    </r>
    <r>
      <rPr>
        <sz val="14"/>
        <color theme="1" tint="4.9989318521683403E-2"/>
        <rFont val="Arial"/>
        <family val="2"/>
        <charset val="204"/>
      </rPr>
      <t>/3</t>
    </r>
  </si>
  <si>
    <r>
      <t>G-15</t>
    </r>
    <r>
      <rPr>
        <sz val="14"/>
        <color theme="1" tint="4.9989318521683403E-2"/>
        <rFont val="Arial"/>
        <family val="2"/>
        <charset val="204"/>
      </rPr>
      <t>/30</t>
    </r>
  </si>
  <si>
    <r>
      <t>G-15</t>
    </r>
    <r>
      <rPr>
        <sz val="14"/>
        <color theme="1" tint="4.9989318521683403E-2"/>
        <rFont val="Arial"/>
        <family val="2"/>
        <charset val="204"/>
      </rPr>
      <t>/45</t>
    </r>
  </si>
  <si>
    <r>
      <t>G-15</t>
    </r>
    <r>
      <rPr>
        <sz val="14"/>
        <color theme="1" tint="4.9989318521683403E-2"/>
        <rFont val="Arial"/>
        <family val="2"/>
        <charset val="204"/>
      </rPr>
      <t>/60</t>
    </r>
  </si>
  <si>
    <r>
      <t>G-15</t>
    </r>
    <r>
      <rPr>
        <sz val="14"/>
        <color theme="1" tint="4.9989318521683403E-2"/>
        <rFont val="Arial"/>
        <family val="2"/>
        <charset val="204"/>
      </rPr>
      <t>/90</t>
    </r>
  </si>
  <si>
    <r>
      <t>G-15</t>
    </r>
    <r>
      <rPr>
        <sz val="14"/>
        <color theme="1" tint="4.9989318521683403E-2"/>
        <rFont val="Arial"/>
        <family val="2"/>
        <charset val="204"/>
      </rPr>
      <t>/120</t>
    </r>
  </si>
  <si>
    <r>
      <t xml:space="preserve">G-14 </t>
    </r>
    <r>
      <rPr>
        <b/>
        <sz val="14"/>
        <color theme="0"/>
        <rFont val="Calibri"/>
        <family val="2"/>
        <charset val="204"/>
      </rPr>
      <t>- поміднені різьбові заземлювачі ø14,2 мм</t>
    </r>
  </si>
  <si>
    <r>
      <t xml:space="preserve">G-15 </t>
    </r>
    <r>
      <rPr>
        <b/>
        <sz val="14"/>
        <color theme="0"/>
        <rFont val="Calibri"/>
        <family val="2"/>
        <charset val="204"/>
      </rPr>
      <t>- нержавіючі різьбові заземлювачі ø16 мм</t>
    </r>
  </si>
  <si>
    <r>
      <t xml:space="preserve">складається з 2-х частин: </t>
    </r>
    <r>
      <rPr>
        <b/>
        <sz val="8"/>
        <color rgb="FF767171"/>
        <rFont val="Calibri"/>
        <family val="2"/>
        <charset val="204"/>
      </rPr>
      <t>4+2 м</t>
    </r>
  </si>
  <si>
    <r>
      <t>складається з 2-х частин:</t>
    </r>
    <r>
      <rPr>
        <b/>
        <sz val="8"/>
        <color rgb="FF767171"/>
        <rFont val="Calibri"/>
        <family val="2"/>
        <charset val="204"/>
      </rPr>
      <t xml:space="preserve"> 5+2 м</t>
    </r>
  </si>
  <si>
    <r>
      <t xml:space="preserve">складається з 2-х частин: </t>
    </r>
    <r>
      <rPr>
        <b/>
        <sz val="8"/>
        <color rgb="FF767171"/>
        <rFont val="Calibri"/>
        <family val="2"/>
        <charset val="204"/>
      </rPr>
      <t>6+2 м</t>
    </r>
  </si>
  <si>
    <r>
      <t xml:space="preserve">складається з 3-х частин: </t>
    </r>
    <r>
      <rPr>
        <b/>
        <sz val="8"/>
        <color rgb="FF767171"/>
        <rFont val="Calibri"/>
        <family val="2"/>
        <charset val="204"/>
      </rPr>
      <t>6+1+2 м</t>
    </r>
  </si>
  <si>
    <r>
      <t xml:space="preserve">складається з 3-х частин: </t>
    </r>
    <r>
      <rPr>
        <b/>
        <sz val="8"/>
        <color rgb="FF767171"/>
        <rFont val="Calibri"/>
        <family val="2"/>
        <charset val="204"/>
      </rPr>
      <t>6+2+2 м</t>
    </r>
  </si>
  <si>
    <r>
      <t xml:space="preserve">складається з 3-х частин:  </t>
    </r>
    <r>
      <rPr>
        <b/>
        <sz val="8"/>
        <color rgb="FF767171"/>
        <rFont val="Calibri"/>
        <family val="2"/>
        <charset val="204"/>
      </rPr>
      <t>3+6+2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</si>
  <si>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складається з 4-х частин:  </t>
    </r>
    <r>
      <rPr>
        <b/>
        <sz val="8"/>
        <color rgb="FF767171"/>
        <rFont val="Calibri"/>
        <family val="2"/>
        <charset val="204"/>
      </rPr>
      <t>3+6+1+2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</si>
  <si>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складається з 4-х частин:  </t>
    </r>
    <r>
      <rPr>
        <b/>
        <sz val="8"/>
        <color rgb="FF767171"/>
        <rFont val="Calibri"/>
        <family val="2"/>
        <charset val="204"/>
      </rPr>
      <t>3+6+2+2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</si>
  <si>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складається з 3-х частин:  </t>
    </r>
    <r>
      <rPr>
        <b/>
        <sz val="8"/>
        <color rgb="FF767171"/>
        <rFont val="Calibri"/>
        <family val="2"/>
        <charset val="204"/>
      </rPr>
      <t>6+6+2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</si>
  <si>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складається з 4-х частин:  </t>
    </r>
    <r>
      <rPr>
        <b/>
        <sz val="8"/>
        <color rgb="FF767171"/>
        <rFont val="Calibri"/>
        <family val="2"/>
        <charset val="204"/>
      </rPr>
      <t>6+6+1+2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</si>
  <si>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складається з 4-х частин:  </t>
    </r>
    <r>
      <rPr>
        <b/>
        <sz val="8"/>
        <color rgb="FF767171"/>
        <rFont val="Calibri"/>
        <family val="2"/>
        <charset val="204"/>
      </rPr>
      <t>6+6+2+2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</si>
  <si>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складається з 4-х частин:  </t>
    </r>
    <r>
      <rPr>
        <b/>
        <sz val="8"/>
        <color rgb="FF767171"/>
        <rFont val="Calibri"/>
        <family val="2"/>
        <charset val="204"/>
      </rPr>
      <t>3+6+6+2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</si>
  <si>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склад.я з 5-х частин:  </t>
    </r>
    <r>
      <rPr>
        <b/>
        <sz val="8"/>
        <color rgb="FF767171"/>
        <rFont val="Calibri"/>
        <family val="2"/>
        <charset val="204"/>
      </rPr>
      <t>3+6+6+1+2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</si>
  <si>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5-х частин:  </t>
    </r>
    <r>
      <rPr>
        <b/>
        <sz val="8"/>
        <color rgb="FF767171"/>
        <rFont val="Calibri"/>
        <family val="2"/>
        <charset val="204"/>
      </rPr>
      <t>3+6+6+2+2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</si>
  <si>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4-х частин:  </t>
    </r>
    <r>
      <rPr>
        <b/>
        <sz val="8"/>
        <color rgb="FF767171"/>
        <rFont val="Calibri"/>
        <family val="2"/>
        <charset val="204"/>
      </rPr>
      <t>6+6+6+2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</si>
  <si>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5-х частин:  </t>
    </r>
    <r>
      <rPr>
        <b/>
        <sz val="8"/>
        <color rgb="FF767171"/>
        <rFont val="Calibri"/>
        <family val="2"/>
        <charset val="204"/>
      </rPr>
      <t>6+6+6+1+2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</si>
  <si>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5-х частин:  </t>
    </r>
    <r>
      <rPr>
        <b/>
        <sz val="8"/>
        <color rgb="FF767171"/>
        <rFont val="Calibri"/>
        <family val="2"/>
        <charset val="204"/>
      </rPr>
      <t>6+6+6+2+2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</si>
  <si>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5-х частин:  </t>
    </r>
    <r>
      <rPr>
        <b/>
        <sz val="8"/>
        <color rgb="FF767171"/>
        <rFont val="Calibri"/>
        <family val="2"/>
        <charset val="204"/>
      </rPr>
      <t>3+6+6+6+2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</si>
  <si>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6-х частин:  </t>
    </r>
    <r>
      <rPr>
        <b/>
        <sz val="8"/>
        <color rgb="FF767171"/>
        <rFont val="Calibri"/>
        <family val="2"/>
        <charset val="204"/>
      </rPr>
      <t>3+6+6+6+1+2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</si>
  <si>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6-х частин:  </t>
    </r>
    <r>
      <rPr>
        <b/>
        <sz val="8"/>
        <color rgb="FF767171"/>
        <rFont val="Calibri"/>
        <family val="2"/>
        <charset val="204"/>
      </rPr>
      <t>3+6+6+6+2+2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</si>
  <si>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5-х частин:  </t>
    </r>
    <r>
      <rPr>
        <b/>
        <sz val="8"/>
        <color rgb="FF767171"/>
        <rFont val="Calibri"/>
        <family val="2"/>
        <charset val="204"/>
      </rPr>
      <t>6+6+6+6+2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</si>
  <si>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6-х частин:  </t>
    </r>
    <r>
      <rPr>
        <b/>
        <sz val="8"/>
        <color rgb="FF767171"/>
        <rFont val="Calibri"/>
        <family val="2"/>
        <charset val="204"/>
      </rPr>
      <t>6+6+6+6+1+2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</si>
  <si>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для влаштування фундаменту до </t>
    </r>
    <r>
      <rPr>
        <b/>
        <sz val="8"/>
        <color rgb="FF767171"/>
        <rFont val="Calibri"/>
        <family val="2"/>
        <charset val="204"/>
      </rPr>
      <t>М-20/08..10</t>
    </r>
    <r>
      <rPr>
        <sz val="8"/>
        <color rgb="FF767171"/>
        <rFont val="Calibri"/>
        <family val="2"/>
        <charset val="204"/>
      </rPr>
      <t xml:space="preserve"> або </t>
    </r>
    <r>
      <rPr>
        <b/>
        <sz val="8"/>
        <color rgb="FF767171"/>
        <rFont val="Calibri"/>
        <family val="2"/>
        <charset val="204"/>
      </rPr>
      <t>М-22/06..08</t>
    </r>
  </si>
  <si>
    <r>
      <t xml:space="preserve">для влаштування фундаменту до </t>
    </r>
    <r>
      <rPr>
        <b/>
        <sz val="8"/>
        <color rgb="FF767171"/>
        <rFont val="Calibri"/>
        <family val="2"/>
        <charset val="204"/>
      </rPr>
      <t>М-20/11..16</t>
    </r>
    <r>
      <rPr>
        <sz val="8"/>
        <color rgb="FF767171"/>
        <rFont val="Calibri"/>
        <family val="2"/>
        <charset val="204"/>
      </rPr>
      <t xml:space="preserve"> або </t>
    </r>
    <r>
      <rPr>
        <b/>
        <sz val="8"/>
        <color rgb="FF767171"/>
        <rFont val="Calibri"/>
        <family val="2"/>
        <charset val="204"/>
      </rPr>
      <t>М-22/09..14</t>
    </r>
  </si>
  <si>
    <r>
      <t xml:space="preserve">для влаштування фундаменту до </t>
    </r>
    <r>
      <rPr>
        <b/>
        <sz val="8"/>
        <color rgb="FF767171"/>
        <rFont val="Calibri"/>
        <family val="2"/>
        <charset val="204"/>
      </rPr>
      <t>М-20/17..22</t>
    </r>
    <r>
      <rPr>
        <sz val="8"/>
        <color rgb="FF767171"/>
        <rFont val="Calibri"/>
        <family val="2"/>
        <charset val="204"/>
      </rPr>
      <t xml:space="preserve"> або </t>
    </r>
    <r>
      <rPr>
        <b/>
        <sz val="8"/>
        <color rgb="FF767171"/>
        <rFont val="Calibri"/>
        <family val="2"/>
        <charset val="204"/>
      </rPr>
      <t>М-22/15..20</t>
    </r>
  </si>
  <si>
    <r>
      <t xml:space="preserve">для влаштування фундаменту до </t>
    </r>
    <r>
      <rPr>
        <b/>
        <sz val="8"/>
        <color rgb="FF767171"/>
        <rFont val="Calibri"/>
        <family val="2"/>
        <charset val="204"/>
      </rPr>
      <t>М-20/23..28</t>
    </r>
    <r>
      <rPr>
        <sz val="8"/>
        <color rgb="FF767171"/>
        <rFont val="Calibri"/>
        <family val="2"/>
        <charset val="204"/>
      </rPr>
      <t xml:space="preserve"> або </t>
    </r>
    <r>
      <rPr>
        <b/>
        <sz val="8"/>
        <color rgb="FF767171"/>
        <rFont val="Calibri"/>
        <family val="2"/>
        <charset val="204"/>
      </rPr>
      <t>М-22/21..26</t>
    </r>
  </si>
  <si>
    <r>
      <t xml:space="preserve">секція: </t>
    </r>
    <r>
      <rPr>
        <b/>
        <sz val="8"/>
        <color rgb="FF767171"/>
        <rFont val="Calibri"/>
        <family val="2"/>
        <charset val="204"/>
      </rPr>
      <t xml:space="preserve">6 м, </t>
    </r>
    <r>
      <rPr>
        <sz val="8"/>
        <color rgb="FF767171"/>
        <rFont val="Calibri"/>
        <family val="2"/>
        <charset val="204"/>
      </rPr>
      <t>підходить для влаштування</t>
    </r>
    <r>
      <rPr>
        <b/>
        <sz val="8"/>
        <color rgb="FF767171"/>
        <rFont val="Calibri"/>
        <family val="2"/>
        <charset val="204"/>
      </rPr>
      <t xml:space="preserve"> Gromostar E.S.E.</t>
    </r>
  </si>
  <si>
    <r>
      <t xml:space="preserve">секції: </t>
    </r>
    <r>
      <rPr>
        <b/>
        <sz val="8"/>
        <color rgb="FF767171"/>
        <rFont val="Calibri"/>
        <family val="2"/>
        <charset val="204"/>
      </rPr>
      <t xml:space="preserve">6+1 м, </t>
    </r>
    <r>
      <rPr>
        <sz val="8"/>
        <color rgb="FF767171"/>
        <rFont val="Calibri"/>
        <family val="2"/>
        <charset val="204"/>
      </rPr>
      <t>підходить для влаштування</t>
    </r>
    <r>
      <rPr>
        <b/>
        <sz val="8"/>
        <color rgb="FF767171"/>
        <rFont val="Calibri"/>
        <family val="2"/>
        <charset val="204"/>
      </rPr>
      <t xml:space="preserve"> Gromostar E.S.E.</t>
    </r>
  </si>
  <si>
    <r>
      <t xml:space="preserve">секції: </t>
    </r>
    <r>
      <rPr>
        <b/>
        <sz val="8"/>
        <color rgb="FF767171"/>
        <rFont val="Calibri"/>
        <family val="2"/>
        <charset val="204"/>
      </rPr>
      <t>6+2 м</t>
    </r>
    <r>
      <rPr>
        <sz val="8"/>
        <color rgb="FF767171"/>
        <rFont val="Calibri"/>
        <family val="2"/>
        <charset val="204"/>
      </rPr>
      <t>, підходить для влаштування</t>
    </r>
    <r>
      <rPr>
        <b/>
        <sz val="8"/>
        <color rgb="FF767171"/>
        <rFont val="Calibri"/>
        <family val="2"/>
        <charset val="204"/>
      </rPr>
      <t xml:space="preserve"> 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</si>
  <si>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</si>
  <si>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3+6+1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</si>
  <si>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3+6+2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</si>
  <si>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6+6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</si>
  <si>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6+6+1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</si>
  <si>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6+6+2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</si>
  <si>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3+6+6 м</t>
    </r>
    <r>
      <rPr>
        <sz val="8"/>
        <color rgb="FF767171"/>
        <rFont val="Calibri"/>
        <family val="2"/>
        <charset val="204"/>
      </rPr>
      <t>, підходить для влаштування</t>
    </r>
    <r>
      <rPr>
        <b/>
        <sz val="8"/>
        <color rgb="FF767171"/>
        <rFont val="Calibri"/>
        <family val="2"/>
        <charset val="204"/>
      </rPr>
      <t xml:space="preserve"> 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</si>
  <si>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3+6+6+1 м</t>
    </r>
    <r>
      <rPr>
        <sz val="8"/>
        <color rgb="FF767171"/>
        <rFont val="Calibri"/>
        <family val="2"/>
        <charset val="204"/>
      </rPr>
      <t>, підходить для влаштування</t>
    </r>
    <r>
      <rPr>
        <b/>
        <sz val="8"/>
        <color rgb="FF767171"/>
        <rFont val="Calibri"/>
        <family val="2"/>
        <charset val="204"/>
      </rPr>
      <t xml:space="preserve"> 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</si>
  <si>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3+6+6+2 м</t>
    </r>
    <r>
      <rPr>
        <sz val="8"/>
        <color rgb="FF767171"/>
        <rFont val="Calibri"/>
        <family val="2"/>
        <charset val="204"/>
      </rPr>
      <t>, підходить для влаштування</t>
    </r>
    <r>
      <rPr>
        <b/>
        <sz val="8"/>
        <color rgb="FF767171"/>
        <rFont val="Calibri"/>
        <family val="2"/>
        <charset val="204"/>
      </rPr>
      <t xml:space="preserve"> 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</si>
  <si>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6+6+6 м</t>
    </r>
    <r>
      <rPr>
        <sz val="8"/>
        <color rgb="FF767171"/>
        <rFont val="Calibri"/>
        <family val="2"/>
        <charset val="204"/>
      </rPr>
      <t>, підходить для влаштування</t>
    </r>
    <r>
      <rPr>
        <b/>
        <sz val="8"/>
        <color rgb="FF767171"/>
        <rFont val="Calibri"/>
        <family val="2"/>
        <charset val="204"/>
      </rPr>
      <t xml:space="preserve"> 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</si>
  <si>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6+6+6+1 м</t>
    </r>
    <r>
      <rPr>
        <sz val="8"/>
        <color rgb="FF767171"/>
        <rFont val="Calibri"/>
        <family val="2"/>
        <charset val="204"/>
      </rPr>
      <t>, підходить для влаштування</t>
    </r>
    <r>
      <rPr>
        <b/>
        <sz val="8"/>
        <color rgb="FF767171"/>
        <rFont val="Calibri"/>
        <family val="2"/>
        <charset val="204"/>
      </rPr>
      <t xml:space="preserve"> 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</si>
  <si>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6+6+6+2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</si>
  <si>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3+6+6+6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</si>
  <si>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3+6+6+6+1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</si>
  <si>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3+6+6+6+2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</si>
  <si>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6+6+6+6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</si>
  <si>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6+6+6+6+1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</si>
  <si>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6+6+6+6+2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</t>
    </r>
    <r>
      <rPr>
        <sz val="8"/>
        <color rgb="FF767171"/>
        <rFont val="Calibri"/>
        <family val="2"/>
        <charset val="204"/>
      </rPr>
      <t>.</t>
    </r>
  </si>
  <si>
    <t>M-20/29</t>
  </si>
  <si>
    <t>M-20/30</t>
  </si>
  <si>
    <t>M-20/31</t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</si>
  <si>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29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</si>
  <si>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30 м</t>
    </r>
  </si>
  <si>
    <r>
      <t xml:space="preserve">Блискавкоприймач окремостоячий, </t>
    </r>
    <r>
      <rPr>
        <b/>
        <sz val="12"/>
        <color rgb="FF000000"/>
        <rFont val="Calibri"/>
        <family val="2"/>
        <charset val="204"/>
      </rPr>
      <t>31 м</t>
    </r>
  </si>
  <si>
    <r>
      <t xml:space="preserve">склад. з 6-х частин:  </t>
    </r>
    <r>
      <rPr>
        <b/>
        <sz val="8"/>
        <color rgb="FF767171"/>
        <rFont val="Calibri"/>
        <family val="2"/>
        <charset val="204"/>
      </rPr>
      <t>3+6+6+6+6+2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</si>
  <si>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7-х частин:  </t>
    </r>
    <r>
      <rPr>
        <b/>
        <sz val="8"/>
        <color rgb="FF767171"/>
        <rFont val="Calibri"/>
        <family val="2"/>
        <charset val="204"/>
      </rPr>
      <t>3+6+6+6+6+1+2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</si>
  <si>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6-х частин:  </t>
    </r>
    <r>
      <rPr>
        <b/>
        <sz val="8"/>
        <color rgb="FF767171"/>
        <rFont val="Calibri"/>
        <family val="2"/>
        <charset val="204"/>
      </rPr>
      <t>6+6+6+6+2+2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</si>
  <si>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r>
      <t xml:space="preserve">склад. з 7-х частин:  </t>
    </r>
    <r>
      <rPr>
        <b/>
        <sz val="8"/>
        <color rgb="FF767171"/>
        <rFont val="Calibri"/>
        <family val="2"/>
        <charset val="204"/>
      </rPr>
      <t>3+6+6+6+6+2+2 м</t>
    </r>
    <r>
      <rPr>
        <sz val="8"/>
        <color rgb="FF767171"/>
        <rFont val="Calibri"/>
        <family val="2"/>
        <charset val="204"/>
      </rPr>
      <t>, з'єднання частин - фланцеве</t>
    </r>
  </si>
  <si>
    <t>М-20/4</t>
  </si>
  <si>
    <t>Анкерна закладна для БП 29-31 м</t>
  </si>
  <si>
    <r>
      <t xml:space="preserve">для влаштування фундаменту до </t>
    </r>
    <r>
      <rPr>
        <b/>
        <sz val="8"/>
        <color rgb="FF767171"/>
        <rFont val="Calibri"/>
        <family val="2"/>
        <charset val="204"/>
      </rPr>
      <t>М-20/29..31</t>
    </r>
    <r>
      <rPr>
        <sz val="8"/>
        <color rgb="FF767171"/>
        <rFont val="Calibri"/>
        <family val="2"/>
        <charset val="204"/>
      </rPr>
      <t xml:space="preserve"> або </t>
    </r>
    <r>
      <rPr>
        <b/>
        <sz val="8"/>
        <color rgb="FF767171"/>
        <rFont val="Calibri"/>
        <family val="2"/>
        <charset val="204"/>
      </rPr>
      <t>М-22/27..29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</si>
  <si>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27 м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</si>
  <si>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3+6+6+6+6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</si>
  <si>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28 м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</si>
  <si>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3+6+6+6+6+1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E.S.E.</t>
    </r>
  </si>
  <si>
    <r>
      <t xml:space="preserve">БП окремостоячий для E.S.E., </t>
    </r>
    <r>
      <rPr>
        <b/>
        <sz val="12"/>
        <color rgb="FF000000"/>
        <rFont val="Calibri"/>
        <family val="2"/>
        <charset val="204"/>
      </rPr>
      <t>29 м</t>
    </r>
  </si>
  <si>
    <r>
      <t>секції:</t>
    </r>
    <r>
      <rPr>
        <b/>
        <sz val="8"/>
        <color rgb="FF767171"/>
        <rFont val="Calibri"/>
        <family val="2"/>
        <charset val="204"/>
      </rPr>
      <t xml:space="preserve"> 3+6+6+6+6+2 м</t>
    </r>
    <r>
      <rPr>
        <sz val="8"/>
        <color rgb="FF767171"/>
        <rFont val="Calibri"/>
        <family val="2"/>
        <charset val="204"/>
      </rPr>
      <t xml:space="preserve">, підходить для влаштування </t>
    </r>
    <r>
      <rPr>
        <b/>
        <sz val="8"/>
        <color rgb="FF767171"/>
        <rFont val="Calibri"/>
        <family val="2"/>
        <charset val="204"/>
      </rPr>
      <t>Gromostar E.S.E</t>
    </r>
    <r>
      <rPr>
        <sz val="8"/>
        <color rgb="FF767171"/>
        <rFont val="Calibri"/>
        <family val="2"/>
        <charset val="204"/>
      </rPr>
      <t>.</t>
    </r>
  </si>
  <si>
    <t>M-22/27</t>
  </si>
  <si>
    <t>M-22/28</t>
  </si>
  <si>
    <t>M-22/29</t>
  </si>
  <si>
    <t>Окремостоячі блискавкоприймачі виконані з гарячеоцинкованої сталі. Довжина найдовшої частини - 6 м, з'єднання частин між собою - фланцеве. 
Термін виготовлення блискавкоприймачів - до 25 робочих днів. Для влаштування бетонного фундаменту використати анкерну закладну.</t>
  </si>
  <si>
    <t>ціна в грн 
з ПДВ!</t>
  </si>
  <si>
    <t>Р-30</t>
  </si>
  <si>
    <t>Р-60</t>
  </si>
  <si>
    <t>Блискавкоприймач E.S.E. FOREND Petex-S</t>
  </si>
  <si>
    <t>Блискавкоприймач E.S.E. FOREND Petex-L</t>
  </si>
  <si>
    <r>
      <t xml:space="preserve">блискавкоприймач з системою раннього випуску стрімера E.S.E, нержавіюча сталь, часове випередження </t>
    </r>
    <r>
      <rPr>
        <b/>
        <i/>
        <sz val="10"/>
        <color rgb="FF767171"/>
        <rFont val="Calibri"/>
        <family val="2"/>
        <charset val="204"/>
      </rPr>
      <t>35 µs</t>
    </r>
  </si>
  <si>
    <r>
      <t xml:space="preserve">блискавкоприймач з системою раннього випуску стрімера E.S.E, нержавіюча сталь, часове випередження </t>
    </r>
    <r>
      <rPr>
        <b/>
        <i/>
        <sz val="10"/>
        <color rgb="FF767171"/>
        <rFont val="Calibri"/>
        <family val="2"/>
        <charset val="204"/>
      </rPr>
      <t>25 µs</t>
    </r>
  </si>
  <si>
    <r>
      <t xml:space="preserve">блискавкоприймач з системою раннього випуску стрімера E.S.E, нержавіюча сталь, часове випередження </t>
    </r>
    <r>
      <rPr>
        <b/>
        <i/>
        <sz val="10"/>
        <color rgb="FF767171"/>
        <rFont val="Calibri"/>
        <family val="2"/>
        <charset val="204"/>
      </rPr>
      <t>45 µs</t>
    </r>
  </si>
  <si>
    <r>
      <t xml:space="preserve">блискавкоприймач з системою раннього випуску стрімера E.S.E, нержавіюча сталь, часове випередження </t>
    </r>
    <r>
      <rPr>
        <b/>
        <i/>
        <sz val="10"/>
        <color rgb="FF767171"/>
        <rFont val="Calibri"/>
        <family val="2"/>
        <charset val="204"/>
      </rPr>
      <t>60 µs</t>
    </r>
  </si>
  <si>
    <r>
      <t xml:space="preserve">блискавкоприймач з системою раннього випуску стрімера E.S.E, нержавіюча сталь, часове випередження </t>
    </r>
    <r>
      <rPr>
        <b/>
        <i/>
        <sz val="10"/>
        <color rgb="FF767171"/>
        <rFont val="Calibri"/>
        <family val="2"/>
        <charset val="204"/>
      </rPr>
      <t>30 µs</t>
    </r>
  </si>
  <si>
    <r>
      <t xml:space="preserve">блискавкоприймач з системою раннього випуску стрімера E.S.E, нержавіюча сталь, часове випередження </t>
    </r>
    <r>
      <rPr>
        <b/>
        <i/>
        <sz val="11"/>
        <color rgb="FF767171"/>
        <rFont val="Calibri"/>
        <family val="2"/>
        <charset val="204"/>
      </rPr>
      <t>60 µs</t>
    </r>
  </si>
  <si>
    <t>РЕЄСТРАТОРИ УДАРІВ БЛИСКАВКИ</t>
  </si>
  <si>
    <r>
      <rPr>
        <sz val="16"/>
        <color rgb="FFFFFFFF"/>
        <rFont val="Calibri"/>
        <family val="2"/>
        <charset val="204"/>
      </rPr>
      <t>БЛИCКАВКОПРИЙМАЧІ E.S.E.</t>
    </r>
    <r>
      <rPr>
        <b/>
        <sz val="16"/>
        <color rgb="FFFFFFFF"/>
        <rFont val="Arial Cyr"/>
        <charset val="204"/>
      </rPr>
      <t xml:space="preserve"> </t>
    </r>
    <r>
      <rPr>
        <b/>
        <sz val="20"/>
        <color rgb="FFFFFFFF"/>
        <rFont val="Calibri"/>
        <family val="2"/>
        <charset val="204"/>
      </rPr>
      <t>GROMOSTAR</t>
    </r>
    <r>
      <rPr>
        <sz val="24"/>
        <color rgb="FFFFFFFF"/>
        <rFont val="Calibri"/>
        <family val="2"/>
        <charset val="204"/>
      </rPr>
      <t xml:space="preserve"> </t>
    </r>
    <r>
      <rPr>
        <sz val="12"/>
        <color rgb="FFFFFFFF"/>
        <rFont val="Calibri"/>
        <family val="2"/>
        <charset val="204"/>
      </rPr>
      <t>(Польща)</t>
    </r>
  </si>
  <si>
    <r>
      <rPr>
        <sz val="16"/>
        <color rgb="FFFFFFFF"/>
        <rFont val="Calibri"/>
        <family val="2"/>
        <charset val="204"/>
      </rPr>
      <t>БЛИCКАВКОПРИЙМАЧІ E.S.E.</t>
    </r>
    <r>
      <rPr>
        <b/>
        <sz val="16"/>
        <color rgb="FFFFFFFF"/>
        <rFont val="Arial Cyr"/>
        <charset val="204"/>
      </rPr>
      <t xml:space="preserve"> </t>
    </r>
    <r>
      <rPr>
        <b/>
        <sz val="20"/>
        <color rgb="FFFFFFFF"/>
        <rFont val="Calibri"/>
        <family val="2"/>
        <charset val="204"/>
      </rPr>
      <t>FOREND</t>
    </r>
    <r>
      <rPr>
        <b/>
        <sz val="24"/>
        <color rgb="FFFFFFFF"/>
        <rFont val="Calibri"/>
        <family val="2"/>
        <charset val="204"/>
      </rPr>
      <t xml:space="preserve"> </t>
    </r>
    <r>
      <rPr>
        <sz val="12"/>
        <color rgb="FFFFFFFF"/>
        <rFont val="Calibri"/>
        <family val="2"/>
        <charset val="204"/>
      </rPr>
      <t>(Туреччина)</t>
    </r>
  </si>
  <si>
    <t>W-09/T</t>
  </si>
  <si>
    <t>Трос оцинкований Ø 9,1 мм</t>
  </si>
  <si>
    <t>переріз 48,64 mm² / 19-жильний (1,9 + [18x] 1,8 mm) / ДСТУ 3063-80</t>
  </si>
  <si>
    <t>Ø8 мм / бухти по 25 або 50 кг / 1 кг = 2,56 м.п / 1 м.п = 0,39 кг</t>
  </si>
  <si>
    <t>25х4 мм / бухти по 25 або 50 кг / 1 кг = 1,25 м.п / 1 м.п = 0,8 кг</t>
  </si>
  <si>
    <t>25х4 мм / бухти по 25 або 50 кг / 1 кг = 0,78 м.п / 1 м.п = 1,29 кг</t>
  </si>
  <si>
    <r>
      <t>м</t>
    </r>
    <r>
      <rPr>
        <vertAlign val="superscript"/>
        <sz val="9"/>
        <color theme="2" tint="-0.499984740745262"/>
        <rFont val="Calibri"/>
        <family val="2"/>
        <charset val="204"/>
      </rPr>
      <t>2</t>
    </r>
  </si>
  <si>
    <r>
      <t>для кріплення Н-302/Н-303 до мембранної покрівлі, 1 шт = 0,015м</t>
    </r>
    <r>
      <rPr>
        <vertAlign val="superscript"/>
        <sz val="8"/>
        <color rgb="FF767171"/>
        <rFont val="Calibri"/>
        <family val="2"/>
        <charset val="204"/>
      </rPr>
      <t>2</t>
    </r>
  </si>
  <si>
    <r>
      <t>для захисту покрівлі при встановленні БП з бет. основою, 1 шт = 0,25м</t>
    </r>
    <r>
      <rPr>
        <vertAlign val="superscript"/>
        <sz val="8"/>
        <color rgb="FF767171"/>
        <rFont val="Calibri"/>
        <family val="2"/>
        <charset val="204"/>
      </rPr>
      <t>2</t>
    </r>
  </si>
  <si>
    <t>Вазелін технічний</t>
  </si>
  <si>
    <t>ПВ-З 10</t>
  </si>
  <si>
    <t>ПВ-З 16</t>
  </si>
  <si>
    <t>Провід заземлення ПВ-3 1х10мм²</t>
  </si>
  <si>
    <t>Провід заземлення ПВ-3 1х16мм²</t>
  </si>
  <si>
    <t>JG-016</t>
  </si>
  <si>
    <t>Наконечник мідний лужений</t>
  </si>
  <si>
    <t xml:space="preserve"> SLP-275 V/2</t>
  </si>
  <si>
    <t>SLP-275 V/4</t>
  </si>
  <si>
    <r>
      <rPr>
        <sz val="12"/>
        <color rgb="FFFFFFFF"/>
        <rFont val="Calibri"/>
        <family val="2"/>
        <charset val="204"/>
      </rPr>
      <t xml:space="preserve">Силові мережі низької напруги  -  </t>
    </r>
    <r>
      <rPr>
        <b/>
        <sz val="12"/>
        <color rgb="FFFFFF00"/>
        <rFont val="Calibri"/>
        <family val="2"/>
        <charset val="204"/>
      </rPr>
      <t>КЛАС 2</t>
    </r>
    <r>
      <rPr>
        <sz val="12"/>
        <color rgb="FFFFFFFF"/>
        <rFont val="Calibri"/>
        <family val="2"/>
        <charset val="204"/>
      </rPr>
      <t xml:space="preserve">  -  In = 20кА</t>
    </r>
  </si>
  <si>
    <t xml:space="preserve">FLP-PV1000 V/Y </t>
  </si>
  <si>
    <r>
      <t>1</t>
    </r>
    <r>
      <rPr>
        <sz val="11"/>
        <color rgb="FFFF0000"/>
        <rFont val="Calibri"/>
        <family val="2"/>
        <charset val="204"/>
      </rPr>
      <t>+</t>
    </r>
    <r>
      <rPr>
        <b/>
        <sz val="11"/>
        <color rgb="FFFF0000"/>
        <rFont val="Calibri"/>
        <family val="2"/>
        <charset val="204"/>
      </rPr>
      <t>2</t>
    </r>
  </si>
  <si>
    <t>FLP-PV550 V/U</t>
  </si>
  <si>
    <t>6,25 kA</t>
  </si>
  <si>
    <t>SLP-PV1000 V/Y</t>
  </si>
  <si>
    <t>SLP-PV1500 V/Y</t>
  </si>
  <si>
    <t>SLP-PV700 V/Y</t>
  </si>
  <si>
    <t>SLP-PV500 V/U</t>
  </si>
  <si>
    <t>SLP-PV170 V/U</t>
  </si>
  <si>
    <r>
      <t xml:space="preserve">  </t>
    </r>
    <r>
      <rPr>
        <sz val="12"/>
        <color theme="0"/>
        <rFont val="Calibri"/>
        <family val="2"/>
        <charset val="204"/>
      </rPr>
      <t xml:space="preserve"> </t>
    </r>
    <r>
      <rPr>
        <sz val="12"/>
        <color theme="2" tint="-0.749992370372631"/>
        <rFont val="Calibri"/>
        <family val="2"/>
        <charset val="204"/>
      </rPr>
      <t xml:space="preserve">     Сонячна енергетика. Фотовольтаїка</t>
    </r>
    <r>
      <rPr>
        <sz val="12"/>
        <color theme="0"/>
        <rFont val="Calibri"/>
        <family val="2"/>
        <charset val="204"/>
      </rPr>
      <t xml:space="preserve"> </t>
    </r>
    <r>
      <rPr>
        <sz val="12"/>
        <color theme="5" tint="-0.249977111117893"/>
        <rFont val="Calibri"/>
        <family val="2"/>
        <charset val="204"/>
      </rPr>
      <t xml:space="preserve">-  </t>
    </r>
    <r>
      <rPr>
        <b/>
        <sz val="12"/>
        <color theme="5" tint="-0.249977111117893"/>
        <rFont val="Calibri"/>
        <family val="2"/>
        <charset val="204"/>
      </rPr>
      <t>КЛАС 1+2, 2  -</t>
    </r>
    <r>
      <rPr>
        <b/>
        <sz val="12"/>
        <color theme="0"/>
        <rFont val="Calibri"/>
        <family val="2"/>
        <charset val="204"/>
      </rPr>
      <t xml:space="preserve">  </t>
    </r>
    <r>
      <rPr>
        <sz val="12"/>
        <color theme="2" tint="-0.749992370372631"/>
        <rFont val="Calibri"/>
        <family val="2"/>
        <charset val="204"/>
      </rPr>
      <t>Промисловий та приватний сектор</t>
    </r>
  </si>
  <si>
    <t>PV
Ucpv = 1 050.00 V</t>
  </si>
  <si>
    <t>PV
Ucpv = 560.00 V</t>
  </si>
  <si>
    <t>PV
Ucpv = 1 000.00 V</t>
  </si>
  <si>
    <t>PV
Ucpv = 1 500.00 V</t>
  </si>
  <si>
    <t>PV
Ucpv = 750.00 V</t>
  </si>
  <si>
    <t>PV
Ucpv = 510.00 V</t>
  </si>
  <si>
    <t>PV
Ucpv = 170.00 V</t>
  </si>
  <si>
    <t>для проклад. дроту ø 8..10 мм по дереву із забезпеченням відступу 100 мм</t>
  </si>
  <si>
    <t>для прокладання дроту ø 8..10 мм по прямому конику покрівлі. 
Основа - нержав. сталь. Тримач - пластик.</t>
  </si>
  <si>
    <r>
      <rPr>
        <b/>
        <sz val="10"/>
        <color rgb="FF006D8F"/>
        <rFont val="Calibri"/>
        <family val="2"/>
        <charset val="204"/>
      </rPr>
      <t>NI</t>
    </r>
    <r>
      <rPr>
        <sz val="10"/>
        <color rgb="FF0D0D0D"/>
        <rFont val="Calibri"/>
        <family val="2"/>
        <charset val="204"/>
      </rPr>
      <t>/</t>
    </r>
    <r>
      <rPr>
        <b/>
        <sz val="10"/>
        <color rgb="FF0D0D0D"/>
        <rFont val="Calibri"/>
        <family val="2"/>
        <charset val="204"/>
      </rPr>
      <t>OC</t>
    </r>
  </si>
  <si>
    <t>для прокладання дроту ø 8..10 мм по конику покрівлі 
з бляхи, профнастилу чи бітумної черепиці. L-120 мм
Основа - нержав. сталь. Тримач - оцинк. сталь</t>
  </si>
  <si>
    <t>Н-150</t>
  </si>
  <si>
    <t>Пластина коникового півкруглого тримача</t>
  </si>
  <si>
    <t>для збільшення розміру основи коникових півкруглих тримачів</t>
  </si>
  <si>
    <t>Н-093</t>
  </si>
  <si>
    <t>Тримач дроту фальцевий з FLIP</t>
  </si>
  <si>
    <t>К-926</t>
  </si>
  <si>
    <t>К-928</t>
  </si>
  <si>
    <t>Шпилька двогвинтова 8х250 з дюбелем</t>
  </si>
  <si>
    <t>Шпилька двогвинтова 8х280 з дюбелем</t>
  </si>
  <si>
    <t>для фіксації різьбового з'єднання алюмінієвих блискавкоприймачів</t>
  </si>
  <si>
    <t>++</t>
  </si>
  <si>
    <r>
      <t xml:space="preserve">наявність на складі:  </t>
    </r>
    <r>
      <rPr>
        <sz val="10"/>
        <color rgb="FF004054"/>
        <rFont val="Calibri"/>
        <family val="2"/>
        <charset val="204"/>
      </rPr>
      <t>[</t>
    </r>
    <r>
      <rPr>
        <b/>
        <sz val="10"/>
        <color rgb="FF004054"/>
        <rFont val="Calibri"/>
        <family val="2"/>
        <charset val="204"/>
      </rPr>
      <t>++</t>
    </r>
    <r>
      <rPr>
        <sz val="10"/>
        <color rgb="FF004054"/>
        <rFont val="Calibri"/>
        <family val="2"/>
        <charset val="204"/>
      </rPr>
      <t>]</t>
    </r>
    <r>
      <rPr>
        <b/>
        <sz val="9"/>
        <color rgb="FF666666"/>
        <rFont val="Calibri"/>
        <family val="2"/>
        <charset val="204"/>
      </rPr>
      <t xml:space="preserve"> </t>
    </r>
    <r>
      <rPr>
        <sz val="9"/>
        <color rgb="FF1C1C1C"/>
        <rFont val="Calibri"/>
        <family val="2"/>
        <charset val="204"/>
      </rPr>
      <t xml:space="preserve"> </t>
    </r>
    <r>
      <rPr>
        <sz val="9"/>
        <color rgb="FF262626"/>
        <rFont val="Calibri"/>
        <family val="2"/>
        <charset val="204"/>
      </rPr>
      <t>наявно на складі у великій к-сті,</t>
    </r>
    <r>
      <rPr>
        <sz val="10"/>
        <color rgb="FF637B9B"/>
        <rFont val="Calibri"/>
        <family val="2"/>
        <charset val="204"/>
      </rPr>
      <t xml:space="preserve"> [</t>
    </r>
    <r>
      <rPr>
        <b/>
        <sz val="10"/>
        <color rgb="FF637B9B"/>
        <rFont val="Calibri"/>
        <family val="2"/>
        <charset val="204"/>
      </rPr>
      <t>+</t>
    </r>
    <r>
      <rPr>
        <sz val="10"/>
        <color rgb="FF637B9B"/>
        <rFont val="Calibri"/>
        <family val="2"/>
        <charset val="204"/>
      </rPr>
      <t>]</t>
    </r>
    <r>
      <rPr>
        <sz val="9"/>
        <color rgb="FF262626"/>
        <rFont val="Calibri"/>
        <family val="2"/>
        <charset val="204"/>
      </rPr>
      <t xml:space="preserve">  наявно на складі</t>
    </r>
    <r>
      <rPr>
        <sz val="9"/>
        <color rgb="FF1C1C1C"/>
        <rFont val="Calibri"/>
        <family val="2"/>
        <charset val="204"/>
      </rPr>
      <t>,</t>
    </r>
    <r>
      <rPr>
        <sz val="9"/>
        <color theme="6" tint="-0.249977111117893"/>
        <rFont val="Calibri"/>
        <family val="2"/>
        <charset val="204"/>
      </rPr>
      <t xml:space="preserve"> [п/з]</t>
    </r>
    <r>
      <rPr>
        <sz val="9"/>
        <color rgb="FF404040"/>
        <rFont val="Calibri"/>
        <family val="2"/>
        <charset val="204"/>
      </rPr>
      <t xml:space="preserve"> </t>
    </r>
    <r>
      <rPr>
        <sz val="9"/>
        <color rgb="FF1C1C1C"/>
        <rFont val="Calibri"/>
        <family val="2"/>
        <charset val="204"/>
      </rPr>
      <t xml:space="preserve">під замовлення або </t>
    </r>
    <r>
      <rPr>
        <sz val="9"/>
        <color rgb="FF262626"/>
        <rFont val="Calibri"/>
        <family val="2"/>
        <charset val="204"/>
      </rPr>
      <t>наявно у невеликій к-сті</t>
    </r>
  </si>
  <si>
    <t>PL/ST</t>
  </si>
  <si>
    <t>OC/ST</t>
  </si>
  <si>
    <t>H-335</t>
  </si>
  <si>
    <t>H-336</t>
  </si>
  <si>
    <t>H-338</t>
  </si>
  <si>
    <t>Надставка для тримача Н-303 для смуги В30</t>
  </si>
  <si>
    <t>Надставка для тримача Н-303 для смуги В40</t>
  </si>
  <si>
    <t>Надставка для тримача Н-303 для дроту</t>
  </si>
  <si>
    <r>
      <t xml:space="preserve">Склад комплекту:  </t>
    </r>
    <r>
      <rPr>
        <b/>
        <sz val="8"/>
        <color theme="0" tint="-0.499984740745262"/>
        <rFont val="Calibri"/>
        <family val="2"/>
        <charset val="204"/>
      </rPr>
      <t>2x</t>
    </r>
    <r>
      <rPr>
        <sz val="8"/>
        <color theme="0" tint="-0.499984740745262"/>
        <rFont val="Calibri"/>
        <family val="2"/>
        <charset val="204"/>
      </rPr>
      <t xml:space="preserve"> </t>
    </r>
    <r>
      <rPr>
        <b/>
        <sz val="8"/>
        <color theme="0" tint="-0.499984740745262"/>
        <rFont val="Calibri"/>
        <family val="2"/>
        <charset val="204"/>
      </rPr>
      <t>G-20/1</t>
    </r>
    <r>
      <rPr>
        <sz val="8"/>
        <color theme="0" tint="-0.499984740745262"/>
        <rFont val="Calibri"/>
        <family val="2"/>
        <charset val="204"/>
      </rPr>
      <t xml:space="preserve"> +</t>
    </r>
    <r>
      <rPr>
        <b/>
        <sz val="8"/>
        <color theme="0" tint="-0.499984740745262"/>
        <rFont val="Calibri"/>
        <family val="2"/>
        <charset val="204"/>
      </rPr>
      <t xml:space="preserve"> G-20/2</t>
    </r>
    <r>
      <rPr>
        <sz val="8"/>
        <color theme="0" tint="-0.499984740745262"/>
        <rFont val="Calibri"/>
        <family val="2"/>
        <charset val="204"/>
      </rPr>
      <t xml:space="preserve"> + </t>
    </r>
    <r>
      <rPr>
        <b/>
        <sz val="8"/>
        <color theme="0" tint="-0.499984740745262"/>
        <rFont val="Calibri"/>
        <family val="2"/>
        <charset val="204"/>
      </rPr>
      <t>C-046</t>
    </r>
  </si>
  <si>
    <r>
      <t xml:space="preserve">Склад комплекту:  </t>
    </r>
    <r>
      <rPr>
        <b/>
        <sz val="8"/>
        <color theme="0" tint="-0.499984740745262"/>
        <rFont val="Calibri"/>
        <family val="2"/>
        <charset val="204"/>
      </rPr>
      <t>3x</t>
    </r>
    <r>
      <rPr>
        <sz val="8"/>
        <color theme="0" tint="-0.499984740745262"/>
        <rFont val="Calibri"/>
        <family val="2"/>
        <charset val="204"/>
      </rPr>
      <t xml:space="preserve"> </t>
    </r>
    <r>
      <rPr>
        <b/>
        <sz val="8"/>
        <color theme="0" tint="-0.499984740745262"/>
        <rFont val="Calibri"/>
        <family val="2"/>
        <charset val="204"/>
      </rPr>
      <t>G-20/1</t>
    </r>
    <r>
      <rPr>
        <sz val="8"/>
        <color theme="0" tint="-0.499984740745262"/>
        <rFont val="Calibri"/>
        <family val="2"/>
        <charset val="204"/>
      </rPr>
      <t xml:space="preserve"> +</t>
    </r>
    <r>
      <rPr>
        <b/>
        <sz val="8"/>
        <color theme="0" tint="-0.499984740745262"/>
        <rFont val="Calibri"/>
        <family val="2"/>
        <charset val="204"/>
      </rPr>
      <t xml:space="preserve"> G-20/2</t>
    </r>
    <r>
      <rPr>
        <sz val="8"/>
        <color theme="0" tint="-0.499984740745262"/>
        <rFont val="Calibri"/>
        <family val="2"/>
        <charset val="204"/>
      </rPr>
      <t xml:space="preserve"> + </t>
    </r>
    <r>
      <rPr>
        <b/>
        <sz val="8"/>
        <color theme="0" tint="-0.499984740745262"/>
        <rFont val="Calibri"/>
        <family val="2"/>
        <charset val="204"/>
      </rPr>
      <t>C-046</t>
    </r>
  </si>
  <si>
    <r>
      <t xml:space="preserve">Склад комплекту:  </t>
    </r>
    <r>
      <rPr>
        <b/>
        <sz val="8"/>
        <color theme="0" tint="-0.499984740745262"/>
        <rFont val="Calibri"/>
        <family val="2"/>
        <charset val="204"/>
      </rPr>
      <t>4x</t>
    </r>
    <r>
      <rPr>
        <sz val="8"/>
        <color theme="0" tint="-0.499984740745262"/>
        <rFont val="Calibri"/>
        <family val="2"/>
        <charset val="204"/>
      </rPr>
      <t xml:space="preserve"> </t>
    </r>
    <r>
      <rPr>
        <b/>
        <sz val="8"/>
        <color theme="0" tint="-0.499984740745262"/>
        <rFont val="Calibri"/>
        <family val="2"/>
        <charset val="204"/>
      </rPr>
      <t>G-20/1</t>
    </r>
    <r>
      <rPr>
        <sz val="8"/>
        <color theme="0" tint="-0.499984740745262"/>
        <rFont val="Calibri"/>
        <family val="2"/>
        <charset val="204"/>
      </rPr>
      <t xml:space="preserve"> +</t>
    </r>
    <r>
      <rPr>
        <b/>
        <sz val="8"/>
        <color theme="0" tint="-0.499984740745262"/>
        <rFont val="Calibri"/>
        <family val="2"/>
        <charset val="204"/>
      </rPr>
      <t xml:space="preserve"> G-20/2</t>
    </r>
    <r>
      <rPr>
        <sz val="8"/>
        <color theme="0" tint="-0.499984740745262"/>
        <rFont val="Calibri"/>
        <family val="2"/>
        <charset val="204"/>
      </rPr>
      <t xml:space="preserve"> + </t>
    </r>
    <r>
      <rPr>
        <b/>
        <sz val="8"/>
        <color theme="0" tint="-0.499984740745262"/>
        <rFont val="Calibri"/>
        <family val="2"/>
        <charset val="204"/>
      </rPr>
      <t>C-046</t>
    </r>
  </si>
  <si>
    <t>Тримач труби D20 з дюбелем А=140</t>
  </si>
  <si>
    <t>Тримач труби D20 з дюбелем А=240</t>
  </si>
  <si>
    <t>К-205</t>
  </si>
  <si>
    <t>K-305</t>
  </si>
  <si>
    <t>Підкладка для бетонних основ 500x500x3</t>
  </si>
  <si>
    <t>Підкладка для бет.основ гумова 500x500x20</t>
  </si>
  <si>
    <t>К-970</t>
  </si>
  <si>
    <t>Фіксатор різьби, 10 мл</t>
  </si>
  <si>
    <t>шпилька L-80 мм з дюбелем в комплекті</t>
  </si>
  <si>
    <t>шпилька L-120 мм з дюбелем в комплекті</t>
  </si>
  <si>
    <t>шпилька L-150 мм з дюбелем в комплекті</t>
  </si>
  <si>
    <t>шпилька L-220 мм з дюбелем в комплекті</t>
  </si>
  <si>
    <t>Н-216</t>
  </si>
  <si>
    <t>Н-218</t>
  </si>
  <si>
    <r>
      <t xml:space="preserve">Тримач дроту пластиковий з дюбелем </t>
    </r>
    <r>
      <rPr>
        <sz val="11"/>
        <color rgb="FF0D0D0D"/>
        <rFont val="Calibri"/>
        <family val="2"/>
        <charset val="204"/>
      </rPr>
      <t>А=290 mm</t>
    </r>
  </si>
  <si>
    <r>
      <t xml:space="preserve">Тримач дроту пластиковий з дюбелем </t>
    </r>
    <r>
      <rPr>
        <sz val="11"/>
        <color rgb="FF0D0D0D"/>
        <rFont val="Calibri"/>
        <family val="2"/>
        <charset val="204"/>
      </rPr>
      <t>А=31 mm</t>
    </r>
  </si>
  <si>
    <t>шпилька L-280 мм з дюбелем в комплекті</t>
  </si>
  <si>
    <t>шпилька L-260 мм з дюбелем в комплекті</t>
  </si>
  <si>
    <t>Н-236</t>
  </si>
  <si>
    <t>Н-238</t>
  </si>
  <si>
    <r>
      <t xml:space="preserve">Тримач дроту металевий з дюбелем </t>
    </r>
    <r>
      <rPr>
        <sz val="11"/>
        <color rgb="FF0D0D0D"/>
        <rFont val="Calibri"/>
        <family val="2"/>
        <charset val="204"/>
      </rPr>
      <t>А=240 mm</t>
    </r>
  </si>
  <si>
    <r>
      <t xml:space="preserve">Тримач дроту металевий з дюбелем </t>
    </r>
    <r>
      <rPr>
        <sz val="11"/>
        <color rgb="FF0D0D0D"/>
        <rFont val="Calibri"/>
        <family val="2"/>
        <charset val="204"/>
      </rPr>
      <t>А=280 mm</t>
    </r>
  </si>
  <si>
    <r>
      <t xml:space="preserve">Тримач дроту металевий з дюбелем </t>
    </r>
    <r>
      <rPr>
        <sz val="11"/>
        <color rgb="FF0D0D0D"/>
        <rFont val="Calibri"/>
        <family val="2"/>
        <charset val="204"/>
      </rPr>
      <t>А=300 mm</t>
    </r>
  </si>
  <si>
    <t>К-208</t>
  </si>
  <si>
    <t>Тримач труби D20 металевий</t>
  </si>
  <si>
    <t>К-208 + шпилька L-220 мм з дюбелем в комплекті</t>
  </si>
  <si>
    <t>К-208 + шпилька L-120 мм з дюбелем в комплекті</t>
  </si>
  <si>
    <t>ціну уточнюйту у менеджера</t>
  </si>
  <si>
    <t>Тримач для щогли d30...42 мм M16</t>
  </si>
  <si>
    <t>NI-AL</t>
  </si>
  <si>
    <t>В комплекті:  NI щогла 42/32 + M-220 + злучник М-030</t>
  </si>
  <si>
    <t>Блискавкоприймач E.S.E. Gromostar 25м</t>
  </si>
  <si>
    <t>Блискавкоприймач E.S.E. Gromostar 35м</t>
  </si>
  <si>
    <r>
      <t xml:space="preserve">          </t>
    </r>
    <r>
      <rPr>
        <sz val="12"/>
        <color theme="0"/>
        <rFont val="Calibri"/>
        <family val="2"/>
        <charset val="204"/>
      </rPr>
      <t xml:space="preserve">   Силові мережі низької напруги  -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>Iimp=12,5 kA</t>
    </r>
    <r>
      <rPr>
        <sz val="12"/>
        <color theme="0"/>
        <rFont val="Calibri"/>
        <family val="2"/>
        <charset val="204"/>
      </rPr>
      <t xml:space="preserve">  - 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>КЛАС 1+2</t>
    </r>
    <r>
      <rPr>
        <b/>
        <sz val="12"/>
        <color theme="0"/>
        <rFont val="Calibri"/>
        <family val="2"/>
        <charset val="204"/>
      </rPr>
      <t xml:space="preserve"> </t>
    </r>
    <r>
      <rPr>
        <sz val="12"/>
        <color theme="0"/>
        <rFont val="Calibri"/>
        <family val="2"/>
        <charset val="204"/>
      </rPr>
      <t xml:space="preserve"> - </t>
    </r>
    <r>
      <rPr>
        <b/>
        <sz val="12"/>
        <color theme="8" tint="0.59999389629810485"/>
        <rFont val="Calibri"/>
        <family val="2"/>
        <charset val="204"/>
      </rPr>
      <t>SALTEK</t>
    </r>
    <r>
      <rPr>
        <sz val="12"/>
        <color theme="0"/>
        <rFont val="Calibri"/>
        <family val="2"/>
        <charset val="204"/>
      </rPr>
      <t xml:space="preserve"> - Професійна серія</t>
    </r>
  </si>
  <si>
    <r>
      <t xml:space="preserve">          </t>
    </r>
    <r>
      <rPr>
        <sz val="12"/>
        <color theme="0"/>
        <rFont val="Calibri"/>
        <family val="2"/>
        <charset val="204"/>
      </rPr>
      <t xml:space="preserve">   Силові мережі низької напруги  -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>Iimp=12,5 kA</t>
    </r>
    <r>
      <rPr>
        <sz val="12"/>
        <color theme="0"/>
        <rFont val="Calibri"/>
        <family val="2"/>
        <charset val="204"/>
      </rPr>
      <t xml:space="preserve">  - 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>КЛАС 1+2</t>
    </r>
    <r>
      <rPr>
        <b/>
        <sz val="12"/>
        <color theme="0"/>
        <rFont val="Calibri"/>
        <family val="2"/>
        <charset val="204"/>
      </rPr>
      <t xml:space="preserve"> </t>
    </r>
    <r>
      <rPr>
        <sz val="12"/>
        <color theme="0"/>
        <rFont val="Calibri"/>
        <family val="2"/>
        <charset val="204"/>
      </rPr>
      <t xml:space="preserve"> - </t>
    </r>
    <r>
      <rPr>
        <b/>
        <sz val="12"/>
        <color theme="7" tint="0.59999389629810485"/>
        <rFont val="Calibri"/>
        <family val="2"/>
        <charset val="204"/>
      </rPr>
      <t>CITEL</t>
    </r>
    <r>
      <rPr>
        <sz val="12"/>
        <color theme="0"/>
        <rFont val="Calibri"/>
        <family val="2"/>
        <charset val="204"/>
      </rPr>
      <t xml:space="preserve"> - Професійна серія</t>
    </r>
  </si>
  <si>
    <r>
      <t xml:space="preserve">  </t>
    </r>
    <r>
      <rPr>
        <sz val="12"/>
        <color theme="0"/>
        <rFont val="Calibri"/>
        <family val="2"/>
        <charset val="204"/>
      </rPr>
      <t xml:space="preserve">           Силові мережі низької напруги  - 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>Iimp=25 kA</t>
    </r>
    <r>
      <rPr>
        <sz val="12"/>
        <color theme="0"/>
        <rFont val="Calibri"/>
        <family val="2"/>
        <charset val="204"/>
      </rPr>
      <t xml:space="preserve">  -  </t>
    </r>
    <r>
      <rPr>
        <b/>
        <sz val="12"/>
        <color rgb="FFFFFF00"/>
        <rFont val="Calibri"/>
        <family val="2"/>
        <charset val="204"/>
      </rPr>
      <t>КЛАС 1+2</t>
    </r>
    <r>
      <rPr>
        <b/>
        <sz val="12"/>
        <color theme="0"/>
        <rFont val="Calibri"/>
        <family val="2"/>
        <charset val="204"/>
      </rPr>
      <t xml:space="preserve">  -  </t>
    </r>
    <r>
      <rPr>
        <b/>
        <sz val="12"/>
        <color theme="8" tint="0.59999389629810485"/>
        <rFont val="Calibri"/>
        <family val="2"/>
        <charset val="204"/>
      </rPr>
      <t>SALTEK</t>
    </r>
    <r>
      <rPr>
        <b/>
        <sz val="12"/>
        <color theme="0"/>
        <rFont val="Calibri"/>
        <family val="2"/>
        <charset val="204"/>
      </rPr>
      <t xml:space="preserve"> - </t>
    </r>
    <r>
      <rPr>
        <sz val="12"/>
        <color theme="0"/>
        <rFont val="Calibri"/>
        <family val="2"/>
        <charset val="204"/>
      </rPr>
      <t>Промислова серія</t>
    </r>
  </si>
  <si>
    <t>50 kA</t>
  </si>
  <si>
    <t>DS131R-280</t>
  </si>
  <si>
    <t>DS132R-280/G</t>
  </si>
  <si>
    <t>DS133R-280</t>
  </si>
  <si>
    <t>DS134R-280/G</t>
  </si>
  <si>
    <t>DS134R-280</t>
  </si>
  <si>
    <t>ціна в грн</t>
  </si>
  <si>
    <r>
      <t>ціна залежить 
від</t>
    </r>
    <r>
      <rPr>
        <b/>
        <sz val="8"/>
        <color theme="0" tint="-0.34998626667073579"/>
        <rFont val="Arial Cyr"/>
        <charset val="204"/>
      </rPr>
      <t xml:space="preserve"> курсу євро</t>
    </r>
  </si>
  <si>
    <t>ПРОВІДНИКИ</t>
  </si>
  <si>
    <r>
      <rPr>
        <b/>
        <sz val="10"/>
        <color rgb="FF006D8F"/>
        <rFont val="Calibri"/>
        <family val="2"/>
        <charset val="204"/>
        <scheme val="minor"/>
      </rPr>
      <t>NI</t>
    </r>
    <r>
      <rPr>
        <sz val="10"/>
        <color rgb="FF0D0D0D"/>
        <rFont val="Calibri"/>
        <family val="2"/>
        <charset val="204"/>
        <scheme val="minor"/>
      </rPr>
      <t>/</t>
    </r>
    <r>
      <rPr>
        <b/>
        <sz val="10"/>
        <color rgb="FF0D0D0D"/>
        <rFont val="Calibri"/>
        <family val="2"/>
        <charset val="204"/>
        <scheme val="minor"/>
      </rPr>
      <t>OC</t>
    </r>
  </si>
  <si>
    <r>
      <t>NI/</t>
    </r>
    <r>
      <rPr>
        <b/>
        <sz val="10"/>
        <color theme="5" tint="-0.249977111117893"/>
        <rFont val="Calibri"/>
        <family val="2"/>
        <charset val="204"/>
        <scheme val="minor"/>
      </rPr>
      <t>CU</t>
    </r>
  </si>
  <si>
    <t>Тримач дроту пластиковий з дюбелем А=150 mm</t>
  </si>
  <si>
    <t>Тримач дроту пластиковий з дюбелем А=180 mm</t>
  </si>
  <si>
    <t>Тримач дроту пластиковий з дюбелем А=250 mm</t>
  </si>
  <si>
    <t>Тримач дроту пластиковий з дюбелем А=290 mm</t>
  </si>
  <si>
    <t>Тримач дроту пластиковий з дюбелем А=31 mm</t>
  </si>
  <si>
    <r>
      <t>AL</t>
    </r>
    <r>
      <rPr>
        <sz val="10"/>
        <color theme="1" tint="0.14999847407452621"/>
        <rFont val="Calibri"/>
        <family val="2"/>
        <charset val="204"/>
        <scheme val="minor"/>
      </rPr>
      <t>/</t>
    </r>
    <r>
      <rPr>
        <b/>
        <sz val="10"/>
        <color theme="1" tint="0.14999847407452621"/>
        <rFont val="Calibri"/>
        <family val="2"/>
        <charset val="204"/>
        <scheme val="minor"/>
      </rPr>
      <t>ST</t>
    </r>
  </si>
  <si>
    <t>С-011 ST</t>
  </si>
  <si>
    <t>С-011 CU</t>
  </si>
  <si>
    <t>С-011 NI</t>
  </si>
  <si>
    <t>Злучник для дроту універсальний ST</t>
  </si>
  <si>
    <t>Злучник для дроту універсальний CU</t>
  </si>
  <si>
    <t>Злучник для дроту універсальний OC</t>
  </si>
  <si>
    <t>Злучник для дроту хрестовий ST</t>
  </si>
  <si>
    <t>С-021 ST</t>
  </si>
  <si>
    <t>С-021 NI</t>
  </si>
  <si>
    <t>С-021 CU</t>
  </si>
  <si>
    <t>Злучник для дроту хрестовий NI</t>
  </si>
  <si>
    <t>Злучник для дроту хрестовий CU</t>
  </si>
  <si>
    <t>С-022 ST</t>
  </si>
  <si>
    <t>С-022 NI</t>
  </si>
  <si>
    <t>С-022 CU</t>
  </si>
  <si>
    <t>С-024 ST</t>
  </si>
  <si>
    <t>С-028 ST</t>
  </si>
  <si>
    <t>Злучник для дроту повздовжній ST</t>
  </si>
  <si>
    <t>Злучник для полоси хрестовий ST</t>
  </si>
  <si>
    <t>Злучник для полоси хрестовий NI</t>
  </si>
  <si>
    <t>Злучник для полоси хрестовий CU</t>
  </si>
  <si>
    <t>Злучник для полоси В40 хрестовий ST</t>
  </si>
  <si>
    <t>Злучник контрольний з проміжною пластиною ST</t>
  </si>
  <si>
    <t>Злучник контрольний з проміжною пластиною NI</t>
  </si>
  <si>
    <t>С-031 ST</t>
  </si>
  <si>
    <t>С-031 NI</t>
  </si>
  <si>
    <t xml:space="preserve">Злучник контрольний (3 пластини) CU/NI/ST </t>
  </si>
  <si>
    <t>С-031 CU/NI/ST</t>
  </si>
  <si>
    <t>С-032 ST</t>
  </si>
  <si>
    <t>Злучник контрольний ST</t>
  </si>
  <si>
    <t>С-032 NI</t>
  </si>
  <si>
    <t>Злучник контрольний NI</t>
  </si>
  <si>
    <t>С-034 ST</t>
  </si>
  <si>
    <t>Злучник контрольний для дроту та полоси В40 ST</t>
  </si>
  <si>
    <t>Злучник для стержня D16 та дроту/полоси  з проміжною пластиною ST</t>
  </si>
  <si>
    <t>С-041 ST</t>
  </si>
  <si>
    <t>С-041 NI</t>
  </si>
  <si>
    <t>Злучник для стержня D16 та дроту/полоси з проміжною пластиною NI</t>
  </si>
  <si>
    <t>Злучник для стержня D16 та дроту/полоси ST</t>
  </si>
  <si>
    <t>С-042 ST</t>
  </si>
  <si>
    <t>С-042 NI</t>
  </si>
  <si>
    <t>Злучник для стержня D16 та дроту/полоси NI</t>
  </si>
  <si>
    <t>Злучник для стержня D16-20 та дроту/полоси В40 ST</t>
  </si>
  <si>
    <t>С-044 ST</t>
  </si>
  <si>
    <t>С-046 ST</t>
  </si>
  <si>
    <t>Злучник для стержня D16-20 та смуги діагональний ST</t>
  </si>
  <si>
    <t>Зажим для дроту до ринви OC</t>
  </si>
  <si>
    <t>С-092 OC</t>
  </si>
  <si>
    <t>Клема фальцева металева OC</t>
  </si>
  <si>
    <t>Клема фальцева металева для полоси OC</t>
  </si>
  <si>
    <t>С-094 OC</t>
  </si>
  <si>
    <t>С-098 ST</t>
  </si>
  <si>
    <t>Клема фальцева універсальна ST</t>
  </si>
  <si>
    <t>Клема з'єднувальна ST</t>
  </si>
  <si>
    <t>С-099 ST</t>
  </si>
  <si>
    <t>С-099 NI</t>
  </si>
  <si>
    <t>Клема з'єднувальна NI</t>
  </si>
  <si>
    <t>W-25х4/ST</t>
  </si>
  <si>
    <t>W-30х4/ST</t>
  </si>
  <si>
    <t>W-40х4/ST</t>
  </si>
  <si>
    <t>С-095 OC</t>
  </si>
  <si>
    <t>Клема фальцева металева для полоси В40 OC</t>
  </si>
  <si>
    <t>▲</t>
  </si>
  <si>
    <t>зміна ціни</t>
  </si>
  <si>
    <t>Тримач дроту пластиковий з дюбелем A=110 mm</t>
  </si>
  <si>
    <t>Н-011 PL</t>
  </si>
  <si>
    <t>Н-012 PL</t>
  </si>
  <si>
    <t>Н-013 PL</t>
  </si>
  <si>
    <t>Н-014 PL</t>
  </si>
  <si>
    <t>Н-216 PL</t>
  </si>
  <si>
    <t>Н-218 PL</t>
  </si>
  <si>
    <t>Н-015 PL</t>
  </si>
  <si>
    <t>Н-016 PL</t>
  </si>
  <si>
    <t>Н-018 PL</t>
  </si>
  <si>
    <t>Н-020 NI</t>
  </si>
  <si>
    <t>Н-021 NI</t>
  </si>
  <si>
    <t>Тримач дроту Niro з дюбелем А=90 мм</t>
  </si>
  <si>
    <t>Н-023 NI</t>
  </si>
  <si>
    <t>Н-024 OC</t>
  </si>
  <si>
    <t>Н-024 LA</t>
  </si>
  <si>
    <t>Н-024 CU</t>
  </si>
  <si>
    <t>Тримач дроту L-120 OC</t>
  </si>
  <si>
    <t>Тримач дроту L-120 LA</t>
  </si>
  <si>
    <t>Тримач дроту L-120 CU</t>
  </si>
  <si>
    <t>Н-026 OC</t>
  </si>
  <si>
    <t>Тримач дроту L-120 на закручування OC</t>
  </si>
  <si>
    <t>Н-029 OC</t>
  </si>
  <si>
    <t>Тримач дроту FLIP дистанційний A=120 mm OC</t>
  </si>
  <si>
    <t>Н-030 OC</t>
  </si>
  <si>
    <t>Н-030 ST</t>
  </si>
  <si>
    <t>Н-030 CU</t>
  </si>
  <si>
    <t>Н-030 NI</t>
  </si>
  <si>
    <t>Тримач дроту металевий FLIP OC</t>
  </si>
  <si>
    <t>Тримач дроту металевий FLIP ST</t>
  </si>
  <si>
    <t>Тримач дроту металевий FLIP NI</t>
  </si>
  <si>
    <t>Тримач дроту металевий FLIP CU</t>
  </si>
  <si>
    <t>Тримач дроту металевий FLIP з дюбелем A=100 mm</t>
  </si>
  <si>
    <t>Тримач дроту металевий FLIP з дюбелем A=140 mm</t>
  </si>
  <si>
    <t>Тримач дроту металевий FLIP з дюбелем A=170 mm</t>
  </si>
  <si>
    <t>Тримач дроту металевий FLIP з дюбелем A=240 mm</t>
  </si>
  <si>
    <t>Тримач дроту металевий FLIP з дюбелем А=280 mm</t>
  </si>
  <si>
    <t>Тримач дроту металевий FLIP з дюбелем А=300 mm</t>
  </si>
  <si>
    <t>Н-031 OC</t>
  </si>
  <si>
    <t>Н-032 OC</t>
  </si>
  <si>
    <t>Н-033 OC</t>
  </si>
  <si>
    <t>Н-034 OC</t>
  </si>
  <si>
    <t>Н-236 OC</t>
  </si>
  <si>
    <t>Н-238 OC</t>
  </si>
  <si>
    <t>Н-035 OC</t>
  </si>
  <si>
    <t>Тримач полоси B40 металевий ОС</t>
  </si>
  <si>
    <t>Тримач полоси B40 металевий з дюбелем А=100 mm ОС</t>
  </si>
  <si>
    <t>Н-039 OC</t>
  </si>
  <si>
    <t>Н-036 OC</t>
  </si>
  <si>
    <t>Н-037 OC</t>
  </si>
  <si>
    <t>Тримач полоси металевий FLIP OC</t>
  </si>
  <si>
    <t>Тримач полоси металевий з дюбелем А=100 mm ОС</t>
  </si>
  <si>
    <t>Н-136 ST</t>
  </si>
  <si>
    <t>Тримач смуги універсальний ST</t>
  </si>
  <si>
    <t>Н-038 OC</t>
  </si>
  <si>
    <t>Тримач стержня D16 металевий OC</t>
  </si>
  <si>
    <t>Тримач коньковий прямий з пластиком NI</t>
  </si>
  <si>
    <t>Н-041 NI</t>
  </si>
  <si>
    <t>Н-041 LA</t>
  </si>
  <si>
    <t>Тримач коньковий прямий з пластиком LA</t>
  </si>
  <si>
    <t>Тримач коньковий прямий з Niro NI</t>
  </si>
  <si>
    <t>Н-042 NI</t>
  </si>
  <si>
    <t>Тримач коньковий прямий L-120  OC</t>
  </si>
  <si>
    <t>Н-043 OC</t>
  </si>
  <si>
    <t>Тримач коньковий півкруглий з пластиком ОС</t>
  </si>
  <si>
    <t>Н-051 OC</t>
  </si>
  <si>
    <t>Н-051 LA</t>
  </si>
  <si>
    <t>Н-051 CU</t>
  </si>
  <si>
    <t>Тримач коньковий півкруглий з пластиком LA</t>
  </si>
  <si>
    <t>Тримач коньковий півкруглий з пластиком CU</t>
  </si>
  <si>
    <t>Н-052 NI</t>
  </si>
  <si>
    <t>Тримач коньковий півкруглий з Niro NI</t>
  </si>
  <si>
    <t>Тримач коньковий півкруглий L-120 OC</t>
  </si>
  <si>
    <t>Н-053 OC</t>
  </si>
  <si>
    <t>Н-053 LA</t>
  </si>
  <si>
    <t>Н-053 CU</t>
  </si>
  <si>
    <t>Тримач коньковий півкруглий L-120 LA</t>
  </si>
  <si>
    <t>Тримач коньковий півкруглий L-120 CU</t>
  </si>
  <si>
    <t>Н-036 CU</t>
  </si>
  <si>
    <t>Тримач полоси металевий FLIP CU</t>
  </si>
  <si>
    <t>Н-150 OC</t>
  </si>
  <si>
    <t>Н-150 NI</t>
  </si>
  <si>
    <t>Н-150 CU</t>
  </si>
  <si>
    <t>Пластина коникового півкруглого тримача OC</t>
  </si>
  <si>
    <t>Пластина коникового півкруглого тримача NI</t>
  </si>
  <si>
    <t>Пластина коникового півкруглого тримача CU</t>
  </si>
  <si>
    <t>Н-061 LA</t>
  </si>
  <si>
    <t>Тримач дроту пластиковий з підставкою LA</t>
  </si>
  <si>
    <t>Н-062 NI</t>
  </si>
  <si>
    <t>Тримач дроту NIRO з підставкою NI</t>
  </si>
  <si>
    <t>Н-063 OC</t>
  </si>
  <si>
    <t>Н-063 LA</t>
  </si>
  <si>
    <t>Тримач дроту L-120 з підставкою OC</t>
  </si>
  <si>
    <t>Тримач дроту L-120 з підставкою LA</t>
  </si>
  <si>
    <t>Тримач дроту під черепицю з пластиком 330 mm OC</t>
  </si>
  <si>
    <t>Н-071 OC</t>
  </si>
  <si>
    <t>Н-071 LA</t>
  </si>
  <si>
    <t>Н-071 CU</t>
  </si>
  <si>
    <t>Н-072 AL</t>
  </si>
  <si>
    <t>Тримач дроту під черепицю з пластиком 330 mm LA</t>
  </si>
  <si>
    <t>Тримач дроту під черепицю з пластиком 330 mm CU</t>
  </si>
  <si>
    <t>Тримач дроту під черепицю алюмінієвий з пластиком AL</t>
  </si>
  <si>
    <t>Н-073 OC</t>
  </si>
  <si>
    <t>Н-073 LA</t>
  </si>
  <si>
    <t>Н-073 CU</t>
  </si>
  <si>
    <t>Н-074 AL</t>
  </si>
  <si>
    <t>Тримач дроту під черепицю з Niro 330 mm OC</t>
  </si>
  <si>
    <t>Тримач дроту під черепицю з Niro 330 mm LA</t>
  </si>
  <si>
    <t>Тримач дроту під черепицю з Niro 330 mm CU</t>
  </si>
  <si>
    <t>Тримач дроту під черепицю алюмінієвий з Niro AL</t>
  </si>
  <si>
    <t>Тримач дроту кутовий з пластиком NI</t>
  </si>
  <si>
    <t>Тримач дроту кутовий з Niro NI</t>
  </si>
  <si>
    <t>Н-081 NI</t>
  </si>
  <si>
    <t>Н-082 NI</t>
  </si>
  <si>
    <t>Тримач дроту фальцевий з пластиком OC</t>
  </si>
  <si>
    <t>Тримач дроту фальцевий з NIRO NI</t>
  </si>
  <si>
    <t>Тримач дроту фальцевий з FLIP OC</t>
  </si>
  <si>
    <t>Н-091 OC</t>
  </si>
  <si>
    <t>Н-092 NI</t>
  </si>
  <si>
    <t>Н-093 OC</t>
  </si>
  <si>
    <t>Хомут для труби d60-120 універсальний NI</t>
  </si>
  <si>
    <t>Н-820 NI</t>
  </si>
  <si>
    <t>Н-821 NI</t>
  </si>
  <si>
    <t>Хомут для труби d60-120 з пластиком NI</t>
  </si>
  <si>
    <t>Тримач дроту пластиковий для плоского даху з кришкою</t>
  </si>
  <si>
    <t>Тримач дроту пластиковий для плоского даху з кришкою заповнений бетоном</t>
  </si>
  <si>
    <t>Н-302 PL</t>
  </si>
  <si>
    <t>Н-303 PL</t>
  </si>
  <si>
    <t>Н-820 CU</t>
  </si>
  <si>
    <t>Хомут для труби d60-120 універсальний CU</t>
  </si>
  <si>
    <t>Труба PPR S2.5 розм.20 х 3,4/4м</t>
  </si>
  <si>
    <t>Муфта жтр-жтр з обмежувачем IP40 д20мм</t>
  </si>
  <si>
    <t>К-201 PL</t>
  </si>
  <si>
    <t>К-202 PL</t>
  </si>
  <si>
    <t>К-203 OC</t>
  </si>
  <si>
    <t>Тримач труби D20/12 з дюбелем</t>
  </si>
  <si>
    <t>Тримач труби D20/12 з дюбелем А=240</t>
  </si>
  <si>
    <t>К-204 OC</t>
  </si>
  <si>
    <t>К-205 OC</t>
  </si>
  <si>
    <t>К-208 OC</t>
  </si>
  <si>
    <t>К-220 AL</t>
  </si>
  <si>
    <t>Зажим натяжний OC</t>
  </si>
  <si>
    <t>Натяжна труба L-400 мм ST</t>
  </si>
  <si>
    <t>Натяжна труба L-600 мм ST</t>
  </si>
  <si>
    <t>К-271 OC</t>
  </si>
  <si>
    <t>К-274 ST</t>
  </si>
  <si>
    <t>К-276 ST</t>
  </si>
  <si>
    <t>Стрічка з мембрани розміром 300х50</t>
  </si>
  <si>
    <t>Підкладка під бетонну основу блискавкоприймача</t>
  </si>
  <si>
    <t>Підкладка гумова під бетонну основу блискавкоприймача 500х500х20</t>
  </si>
  <si>
    <t>Пластина-скоба тримача стержня D16  ОС</t>
  </si>
  <si>
    <t>Пластина-скоба тримача дроту OC</t>
  </si>
  <si>
    <t>K-308 OC</t>
  </si>
  <si>
    <t>K-316 OC</t>
  </si>
  <si>
    <t>К-391 ST</t>
  </si>
  <si>
    <t>Захисний екран 1,4 м ST</t>
  </si>
  <si>
    <t>К-401 NI</t>
  </si>
  <si>
    <t>Точка заземлення NI</t>
  </si>
  <si>
    <t>К-402 NI</t>
  </si>
  <si>
    <t>К-402 ST</t>
  </si>
  <si>
    <t>К-402 Fe</t>
  </si>
  <si>
    <t>Зажим до стрижня риштунку з клемою NI</t>
  </si>
  <si>
    <t>Зажим до стрижня риштунку з клемою ST</t>
  </si>
  <si>
    <t>Зажим до стрижня риштунку з клемою Fe</t>
  </si>
  <si>
    <t>Зажим до стрижня риштунку NI</t>
  </si>
  <si>
    <t>К-403 NI</t>
  </si>
  <si>
    <t>К-403 ST</t>
  </si>
  <si>
    <t>К-403 Fe</t>
  </si>
  <si>
    <t>Корпус для контрольного фасадного з'єднання, 140х60 мм</t>
  </si>
  <si>
    <t>Корпус для контрольного фасадного з'єднання, 140х100 мм</t>
  </si>
  <si>
    <t>Ревізійний колодязь пластиковий сірий</t>
  </si>
  <si>
    <t>К-681 PL</t>
  </si>
  <si>
    <t>К-682 PL</t>
  </si>
  <si>
    <t>К-683 PL</t>
  </si>
  <si>
    <t>К-685</t>
  </si>
  <si>
    <t>К-405 PL</t>
  </si>
  <si>
    <t>Захисний ковпак для виводів провідників PL</t>
  </si>
  <si>
    <t>Ізоляційний стержень 1000 мм, M8-M8</t>
  </si>
  <si>
    <t>K-701</t>
  </si>
  <si>
    <t>K-700</t>
  </si>
  <si>
    <t>K-702</t>
  </si>
  <si>
    <t>K-750</t>
  </si>
  <si>
    <t>K-751</t>
  </si>
  <si>
    <t>K-752</t>
  </si>
  <si>
    <t>K-770</t>
  </si>
  <si>
    <t>K-771</t>
  </si>
  <si>
    <t>K-772</t>
  </si>
  <si>
    <t>Ізоляційний стержень 1000 мм, M16-M16</t>
  </si>
  <si>
    <t>Ізоляційний стержень 1000 мм, M8-M16</t>
  </si>
  <si>
    <t>Ізоляційний стержень 500 мм, M8-M8</t>
  </si>
  <si>
    <t>Ізоляційний стержень 500 мм, M16-M16</t>
  </si>
  <si>
    <t>Ізоляційний стержень 500 мм, M8-M16</t>
  </si>
  <si>
    <t>Ізоляційний стержень 750 мм, M8-M8</t>
  </si>
  <si>
    <t>Ізоляційний стержень 750 мм, M16-M16</t>
  </si>
  <si>
    <t>Ізоляційний стержень 750 мм, M8-M16</t>
  </si>
  <si>
    <t>Тримач ізоляційного стержня ST</t>
  </si>
  <si>
    <t>К-801 ST</t>
  </si>
  <si>
    <t>Тримач ізоляційного стержня до щогли d32 OC</t>
  </si>
  <si>
    <t>Тримач ізоляційного стержня до щогли d42 OC</t>
  </si>
  <si>
    <t>К-803 OC</t>
  </si>
  <si>
    <t>К-804 OC</t>
  </si>
  <si>
    <t>К-805 OC</t>
  </si>
  <si>
    <t>Тримач ізоляційного стержня фальцевий OC</t>
  </si>
  <si>
    <t>К-808 OC</t>
  </si>
  <si>
    <t>З'єднувач прямий для ізоляційного стержня M8 ОС</t>
  </si>
  <si>
    <t>К-816 OC</t>
  </si>
  <si>
    <t>З'єднувач прямий для ізоляційного стержня M16 ОС</t>
  </si>
  <si>
    <t>Тримач дроту пластиковий до ізоляційного стержня PL</t>
  </si>
  <si>
    <t>К-818 PL</t>
  </si>
  <si>
    <t>К-830 OC</t>
  </si>
  <si>
    <t>К-838 OC</t>
  </si>
  <si>
    <t>Тримач дроту металевий до ізоляційного стержня OC</t>
  </si>
  <si>
    <t>Тримач стержня d16 мм до ізоляційного стержня OC</t>
  </si>
  <si>
    <t>К-870 OC/NI</t>
  </si>
  <si>
    <t>Обойма універсальна до труби 100..500 мм М8, OC/NI</t>
  </si>
  <si>
    <t>Обойма універсальна подвійна до труби 100..300 мм, OC/NI</t>
  </si>
  <si>
    <t>К-874 OC/NI</t>
  </si>
  <si>
    <t>К-880 ОС</t>
  </si>
  <si>
    <t>К-901 OC</t>
  </si>
  <si>
    <t>К-902 OC</t>
  </si>
  <si>
    <t>К-903 OC</t>
  </si>
  <si>
    <t>К-904 OC</t>
  </si>
  <si>
    <t>Шуруп даховий з 2-ма підкладками ОС</t>
  </si>
  <si>
    <t>Шуруп даховий під викрутку з підкладкою ОС</t>
  </si>
  <si>
    <t>Гвинт з дюбелем розпірним</t>
  </si>
  <si>
    <t>Мастика бітумно-полімерна холодна (відро 10л., (10кг))</t>
  </si>
  <si>
    <t>К-921 OC</t>
  </si>
  <si>
    <t>К-922 OC</t>
  </si>
  <si>
    <t>К-923 OC</t>
  </si>
  <si>
    <t>К-924 OC</t>
  </si>
  <si>
    <t>К-925 OC</t>
  </si>
  <si>
    <t>К-926 OC</t>
  </si>
  <si>
    <t>К-928 OC</t>
  </si>
  <si>
    <t>Шпилька двогвинтова 8х80 з дюбелем розпірним ОС</t>
  </si>
  <si>
    <t>Шпилька двогвинтова 8х120 з дюбелем розпірним ОС</t>
  </si>
  <si>
    <t>Шпилька двогвинтова 8х150 з дюбелем розпірним ОС</t>
  </si>
  <si>
    <t>Шпилька двогвинтова 8х200 з дюбелем розпірним ОС</t>
  </si>
  <si>
    <t>Шпилька двогвинтова 8х220 з дюбелем розпірним ОС</t>
  </si>
  <si>
    <t>Шпилька двогвинтова 8х280 з дюбелем розпірним ОС</t>
  </si>
  <si>
    <t>Шпилька двогвинтова 8х260 з дюбелем розпірним ОС</t>
  </si>
  <si>
    <t>К-931 ОС</t>
  </si>
  <si>
    <t>Анкер з болтом</t>
  </si>
  <si>
    <t>БЛИСКАВКОПРИЙМАЧІ</t>
  </si>
  <si>
    <t>кв.м.</t>
  </si>
  <si>
    <t>М8/М16</t>
  </si>
  <si>
    <t>Блискавкоприймачі 1-4 м</t>
  </si>
  <si>
    <t>M-115 AL</t>
  </si>
  <si>
    <t>M-120 AL</t>
  </si>
  <si>
    <t>M-125 AL</t>
  </si>
  <si>
    <t>M-130 AL</t>
  </si>
  <si>
    <t>M-215 AL</t>
  </si>
  <si>
    <t>M-220 AL</t>
  </si>
  <si>
    <t>M-225 AL</t>
  </si>
  <si>
    <t>M-230 AL</t>
  </si>
  <si>
    <t>M-235 AL</t>
  </si>
  <si>
    <t>M-240 AL</t>
  </si>
  <si>
    <t>M-415 CU</t>
  </si>
  <si>
    <t>M-420 CU</t>
  </si>
  <si>
    <t>M-425 CU</t>
  </si>
  <si>
    <t>Блискавкоприймач трубчастий збірний 16/10 алюмінієвий 2 м AL</t>
  </si>
  <si>
    <t>Блискавкоприймач трубчастий збірний 16/10 алюмінієвий 1,5м AL</t>
  </si>
  <si>
    <t>Блискавкоприймач трубчастий збірний 16/10 алюмінієвий 2,5 м AL</t>
  </si>
  <si>
    <t>Блискавкоприймач трубчастий збірний 16/10 алюмінієвий 3 м AL</t>
  </si>
  <si>
    <t>Блискавкоприймач алюмінієвий збірний 16/10  з різьбою основи 1,5 м AL</t>
  </si>
  <si>
    <t>Блискавкоприймач алюмінієвий збірний 16/10  з різьбою основи 2 м AL</t>
  </si>
  <si>
    <t>Блискавкоприймач алюмінієвий збірний 16/10  з різьбою основи 2,5 м AL</t>
  </si>
  <si>
    <t>Блискавкоприймач алюмінієвий збірний 16/10  з різьбою основи 3 м AL</t>
  </si>
  <si>
    <t>Блискавкоприймач алюмінієвий збірний 16/10  з різьбою основи 3,5 м AL</t>
  </si>
  <si>
    <t>Блискавкоприймач алюмінієвий збірний 16/10  з різьбою основи 4 м AL</t>
  </si>
  <si>
    <t>Блискавкоприймач збірний 16/10 мідний 2.5 м Cu</t>
  </si>
  <si>
    <t>Блискавкоприймач збірний 16/10 мідний 1.5 м Cu</t>
  </si>
  <si>
    <t>Блискавкоприймач збірний 16/10 мідний 2 м Cu</t>
  </si>
  <si>
    <t>Тримач блискавкоприймача 16/10 з дюбелем та шпилькою OC</t>
  </si>
  <si>
    <t>М-016 OC</t>
  </si>
  <si>
    <t>М-020 OC</t>
  </si>
  <si>
    <t>Тримач блискавкоприймача 16/10 з пластиною подовжений L-120 mm OC</t>
  </si>
  <si>
    <t>Тримач L-300 для блискавкоприймача 16/10</t>
  </si>
  <si>
    <t>Тримач L-500 для блискавкоприймача 16/10</t>
  </si>
  <si>
    <t>М-023 ST</t>
  </si>
  <si>
    <t>М-025 ST</t>
  </si>
  <si>
    <t>М-030 ST</t>
  </si>
  <si>
    <t>М-030 NI</t>
  </si>
  <si>
    <t>Злучник щогли блискавкоприймача та дроту універсальний ST</t>
  </si>
  <si>
    <t>Злучник щогли блискавкоприймача та дроту універсальний NI</t>
  </si>
  <si>
    <t>М-050 ST</t>
  </si>
  <si>
    <t>М-052 OC</t>
  </si>
  <si>
    <t>М-053 OC</t>
  </si>
  <si>
    <t>М-054 ST</t>
  </si>
  <si>
    <t>Металева основа щогли блискавкоприймача ST</t>
  </si>
  <si>
    <t>Металева підставка для блискавкоприймача 16 мм, 100х250 мм OC</t>
  </si>
  <si>
    <t>Металева підставка для блискавкоприймача 16 мм, 200х250 мм OC</t>
  </si>
  <si>
    <t>Ізольований тримач блискавкоприймача 16/10 з пластиною, L-500 mm</t>
  </si>
  <si>
    <t>Ізольований тримач блискавкоприймача 16/10 з пластиною, L-750 mm</t>
  </si>
  <si>
    <t>М-058 OC</t>
  </si>
  <si>
    <t>М-059 OC</t>
  </si>
  <si>
    <t>М-060 ST</t>
  </si>
  <si>
    <t>М-062 ST</t>
  </si>
  <si>
    <t>М-063 ST</t>
  </si>
  <si>
    <t>Тримач для щогли блискавкоприймача d32 мм OC</t>
  </si>
  <si>
    <t>Тримач для щогли блискавкоприймача d42 мм OC</t>
  </si>
  <si>
    <t>Тримач для щогли блискавкоприймача d42 мм L-400 ST</t>
  </si>
  <si>
    <t>Тринога щогли блискавкоприймача ST</t>
  </si>
  <si>
    <t>М-065 ST</t>
  </si>
  <si>
    <t>М-067 ST</t>
  </si>
  <si>
    <t>Тринога  щогли блискавкоприймача велика ST</t>
  </si>
  <si>
    <t>Ізольований тримач блискавкоприймача 16/10 до антени, L-500 mm OC</t>
  </si>
  <si>
    <t>Ізольований тримач блискавкоприймача 16/10 до антени, L-750 mm OC</t>
  </si>
  <si>
    <t>M-068 OC</t>
  </si>
  <si>
    <t>M-069 OC</t>
  </si>
  <si>
    <t>M-070 OC-NI</t>
  </si>
  <si>
    <t>Тримач стержня d16 мм до труби 100..300 mm універсальний OC-NI</t>
  </si>
  <si>
    <t>Тримач для щогли d42 мм до труби 100..300 mm універсальний подвійний OC-NI</t>
  </si>
  <si>
    <t>M-075 OC-NI</t>
  </si>
  <si>
    <t>M-078 OC/NI</t>
  </si>
  <si>
    <t>M-079 OC/NI</t>
  </si>
  <si>
    <t>Ізольований тримач блискавкоприймача 16/10 до труби, L-500 mm</t>
  </si>
  <si>
    <t>Ізольований тримач блискавкоприймача 16/10 до труби, L-750 mm</t>
  </si>
  <si>
    <t>Тримач щогли блискавкоприймача до конструкції</t>
  </si>
  <si>
    <t>Тримач  щогли блискавкоприймача до конструкції</t>
  </si>
  <si>
    <t>M-082 ST</t>
  </si>
  <si>
    <t>Тримач для щогли d42 мм M16 OC</t>
  </si>
  <si>
    <t>M-080 ST</t>
  </si>
  <si>
    <t>М-084 OC</t>
  </si>
  <si>
    <t>М-091 OC</t>
  </si>
  <si>
    <t>М-093 OC</t>
  </si>
  <si>
    <t>Злучник регулювальний M16 OC</t>
  </si>
  <si>
    <t>Злучник регулювальний M16 для триноги OC</t>
  </si>
  <si>
    <t>M-01/15 AL</t>
  </si>
  <si>
    <t>M-01/20 AL</t>
  </si>
  <si>
    <t>M-01/25 AL</t>
  </si>
  <si>
    <t>M-01/30 AL</t>
  </si>
  <si>
    <t>M-01/35 AL</t>
  </si>
  <si>
    <t>M-01/40 AL</t>
  </si>
  <si>
    <t>Блискавкоприймач для комину 1,5 м AL</t>
  </si>
  <si>
    <t>Блискавкоприймач для комину 2 м AL</t>
  </si>
  <si>
    <t>Блискавкоприймач для комину 2,5 м AL</t>
  </si>
  <si>
    <t>Блискавкоприймач для комину 3 м AL</t>
  </si>
  <si>
    <t>Блискавкоприймач для комину 3,5 м AL</t>
  </si>
  <si>
    <t>Блискавкоприймач для комину 4 м AL</t>
  </si>
  <si>
    <t>Комплекти блискавкоприймача 1-4 м з кріпленням</t>
  </si>
  <si>
    <t>Щогли блискавкоприймача 3-10 м</t>
  </si>
  <si>
    <t>M-02/40 AL</t>
  </si>
  <si>
    <t>Щогла блискавкоприймача 4 м AL</t>
  </si>
  <si>
    <t>Щогла блискавкоприймача 5 м AL</t>
  </si>
  <si>
    <t>M-02/50 AL</t>
  </si>
  <si>
    <t>M-02/60 NI-AL</t>
  </si>
  <si>
    <t>M-02/70 NI-AL</t>
  </si>
  <si>
    <t>Щогла блискавкоприймача 6 м NI-AL</t>
  </si>
  <si>
    <t>M-02/80 NI-AL</t>
  </si>
  <si>
    <t>M-02/90 NI-AL</t>
  </si>
  <si>
    <t>M-02/100 NI-AL</t>
  </si>
  <si>
    <t>Щогла блискавкоприймача 10 м NI-AL</t>
  </si>
  <si>
    <t>Щогла блискавкоприймача 9 м NI-AL</t>
  </si>
  <si>
    <t>Щогла блискавкоприймача 8 м NI-AL</t>
  </si>
  <si>
    <t>Щогла блискавкоприймача 7 м NI-AL</t>
  </si>
  <si>
    <t>Щогла активного блискавкоприймача 3 м NI</t>
  </si>
  <si>
    <t>Щогла активного блискавкоприймача 4 м NI</t>
  </si>
  <si>
    <t>Щогла активного блискавкоприймача 5 м NI</t>
  </si>
  <si>
    <t>Щогла активного блискавкоприймача 6 м NI</t>
  </si>
  <si>
    <t>Щогла активного блискавкоприймача 7 м NI</t>
  </si>
  <si>
    <t>Щогла активного блискавкоприймача 8 м NI</t>
  </si>
  <si>
    <t>M-02/32 NI</t>
  </si>
  <si>
    <t>M-02/42 NI</t>
  </si>
  <si>
    <t>M-02/52 NI</t>
  </si>
  <si>
    <t>M-02/62 NI</t>
  </si>
  <si>
    <t>M-02/72 NI</t>
  </si>
  <si>
    <t>M-02/82 NI</t>
  </si>
  <si>
    <t>Щогла блискавкоприймача з боковим кріпленням 4 м AL</t>
  </si>
  <si>
    <t>Щогла блискавкоприймача з боковим кріпленням 5 м AL</t>
  </si>
  <si>
    <t>M-03/40 AL</t>
  </si>
  <si>
    <t>M-03/50 AL</t>
  </si>
  <si>
    <t>M-03/60 NI-AL</t>
  </si>
  <si>
    <t>M-03/70 NI-AL</t>
  </si>
  <si>
    <t>Щогла блискавкоприймача з боковим кріпленням 6 м NI-AL</t>
  </si>
  <si>
    <t>Щогла блискавкоприймача з боковим кріпленням 7 м NI-AL</t>
  </si>
  <si>
    <t>Комплекти блискавкоприймача з бетонними основами</t>
  </si>
  <si>
    <t>M-04/15 AL</t>
  </si>
  <si>
    <t>M-04/20 AL</t>
  </si>
  <si>
    <t>M-04/25 AL</t>
  </si>
  <si>
    <t>M-04/30 AL</t>
  </si>
  <si>
    <t>M-04/35 AL</t>
  </si>
  <si>
    <t>M-04/40 AL</t>
  </si>
  <si>
    <t>Блискавкоприймач з бетонною основою 1,5 м AL</t>
  </si>
  <si>
    <t>Блискавкоприймач з бетонною основою 2,0 м AL</t>
  </si>
  <si>
    <t>Блискавкоприймач з бетонною основою 2,5 м AL</t>
  </si>
  <si>
    <t>Блискавкоприймач з бетонною основою 3,0 м AL</t>
  </si>
  <si>
    <t>Блискавкоприймач з бетонною основою 3,5 м AL</t>
  </si>
  <si>
    <t>Блискавкоприймач з бетонною основою 4,0 м AL</t>
  </si>
  <si>
    <t>Блискавкоприймач на тринозі 5 м</t>
  </si>
  <si>
    <t>Блискавкоприймач на тринозі 4 м</t>
  </si>
  <si>
    <t>Блискавкоприймач на тринозі 6 м</t>
  </si>
  <si>
    <t>Блискавкоприймач на тринозі 7 м</t>
  </si>
  <si>
    <t>Блискавкоприймач на тринозі 8 м</t>
  </si>
  <si>
    <t>Блискавкоприймач на тринозі 9 м</t>
  </si>
  <si>
    <t>Блискавкоприймач на тринозі 10 м</t>
  </si>
  <si>
    <t>Блискавкоприймач на тринозі 11 v</t>
  </si>
  <si>
    <t>Блискавкоприймач з бетонними основами 12 м</t>
  </si>
  <si>
    <t>Блискавкоприймач з бетонними основами 14 м</t>
  </si>
  <si>
    <t>Блискавкоприймач з бетонними основами 16 м</t>
  </si>
  <si>
    <t>Щогла активного блискавкоприймача на тринозі 3 м</t>
  </si>
  <si>
    <t>Щогла активного блискавкоприймача на тринозі 4 м</t>
  </si>
  <si>
    <t>Щогла активного блискавкоприймача на тринозі 5 м</t>
  </si>
  <si>
    <t>Щогла активного блискавкоприймача на тринозі 6 м</t>
  </si>
  <si>
    <t>Щогла активного блискавкоприймача на тринозі 7 м</t>
  </si>
  <si>
    <t>Щогла активного блискавкоприймача на тринозі 8 м</t>
  </si>
  <si>
    <t>Щогла активного блискавкоприймача на тринозі 9 м</t>
  </si>
  <si>
    <t>Комплекти блискавкоприймача з металевою основою</t>
  </si>
  <si>
    <t>Блискавкоприймач регулювальний 0,5 м AL</t>
  </si>
  <si>
    <t>Блискавкоприймач регулювальний 1,0 м AL</t>
  </si>
  <si>
    <t>M-06/03 AL</t>
  </si>
  <si>
    <t>M-06/04 AL</t>
  </si>
  <si>
    <t>M-06/10 AL</t>
  </si>
  <si>
    <t>M-06/15 AL</t>
  </si>
  <si>
    <t>M-06/20 AL</t>
  </si>
  <si>
    <t>M-06/25 AL</t>
  </si>
  <si>
    <t>M-06/30 AL</t>
  </si>
  <si>
    <t>Блискавкоприймач з металевою основою 1,5 м AL</t>
  </si>
  <si>
    <t>Блискавкоприймач з металевою основою 1 м AL</t>
  </si>
  <si>
    <t>Блискавкоприймач з металевою основою 2 м AL</t>
  </si>
  <si>
    <t>Блискавкоприймач з металевою основою 2,5 м AL</t>
  </si>
  <si>
    <t>Блискавкоприймач з металевою основою 3 м AL</t>
  </si>
  <si>
    <t>Блискавкоприймач з металевою основою 4 м NI-AL</t>
  </si>
  <si>
    <t>Блискавкоприймач з металевою основою 5 м NI-AL</t>
  </si>
  <si>
    <t>Блискавкоприймач з металевою основою 6 м NI-AL</t>
  </si>
  <si>
    <t>Блискавкоприймач з металевою основою 7 м NI-AL</t>
  </si>
  <si>
    <t>Комплекти блискавкоприймача з кріпленням до труби</t>
  </si>
  <si>
    <t>Блискавкоприймач з кріпленням до труб 1,5 м</t>
  </si>
  <si>
    <t>Блискавкоприймач з кріпленням до труб 2 м</t>
  </si>
  <si>
    <t>Блискавкоприймач з кріпленням до труб 2,5 м</t>
  </si>
  <si>
    <t>Блискавкоприймач з кріпленням до труб 3 м</t>
  </si>
  <si>
    <t>Блискавкоприймач з кріпленням до труб 3,5 м</t>
  </si>
  <si>
    <t>Коникові блискавкоприймачі</t>
  </si>
  <si>
    <t>Блискавкоприймач коньковий півкруглий 1 м AL</t>
  </si>
  <si>
    <t>M-10/10 AL</t>
  </si>
  <si>
    <t>M-10/11 AL</t>
  </si>
  <si>
    <t>M-10/15 AL</t>
  </si>
  <si>
    <t>M-10/16 AL</t>
  </si>
  <si>
    <t>M-10/20 AL</t>
  </si>
  <si>
    <t>M-10/21 AL</t>
  </si>
  <si>
    <t>M-10/26 AL</t>
  </si>
  <si>
    <t>M-10/31 AL</t>
  </si>
  <si>
    <t>Блискавкоприймач коньковий прямий 1 м AL</t>
  </si>
  <si>
    <t>Блискавкоприймач коньковий півкруглий 1,5 м AL</t>
  </si>
  <si>
    <t>Блискавкоприймач коньковий прямий 1,5 м AL</t>
  </si>
  <si>
    <t>Блискавкоприймач коньковий півкруглий 2 м AL</t>
  </si>
  <si>
    <t>Блискавкоприймач коньковий прямий 2 м AL</t>
  </si>
  <si>
    <t>Блискавкоприймач коньковий 2,5 м AL</t>
  </si>
  <si>
    <t>Блискавкоприймач коньковий 3 м AL</t>
  </si>
  <si>
    <t>Комплекти щогли з ізольованим струмовідводом</t>
  </si>
  <si>
    <t>Щогла з ізольованим струмовідводом 3 м</t>
  </si>
  <si>
    <t>Щогла з ізольованим струмовідводом 4 м</t>
  </si>
  <si>
    <t>Щогла з ізольованим струмовідводом 5 м</t>
  </si>
  <si>
    <t>Щогла з ізольованим струмовідводом 6 м</t>
  </si>
  <si>
    <t>Щогла з ізольованим струмовідводом 7 м</t>
  </si>
  <si>
    <t>Полоса TS025х4 (1м.п.=0,8кг)</t>
  </si>
  <si>
    <t>Полоса TS030х4 (1м.п.=0,961кг)</t>
  </si>
  <si>
    <t>Полоса TSO40х4 (1м.п.=1,29кг)</t>
  </si>
  <si>
    <t>Дріт алюмінієвий d8мм (1кг=7,4м.п.)</t>
  </si>
  <si>
    <t>Дріт оцинкований DS08 (1м.п.=0,39кг)</t>
  </si>
  <si>
    <t>Дріт оцинкований DS10 (1м.п.=0,62кг)</t>
  </si>
  <si>
    <t>Канат оц ф-9.1. мм ГОСТ 3063-80</t>
  </si>
  <si>
    <t>ЗАЗЕМЛЕННЯ</t>
  </si>
  <si>
    <t>Стержневі уземлювачі D16 мм</t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</si>
  <si>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/5</t>
    </r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</si>
  <si>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/8</t>
    </r>
  </si>
  <si>
    <r>
      <t>G-14</t>
    </r>
    <r>
      <rPr>
        <b/>
        <sz val="10"/>
        <color theme="1" tint="4.9989318521683403E-2"/>
        <rFont val="Calibri"/>
        <family val="2"/>
        <charset val="204"/>
        <scheme val="minor"/>
      </rPr>
      <t>/3</t>
    </r>
  </si>
  <si>
    <r>
      <t>G-14</t>
    </r>
    <r>
      <rPr>
        <b/>
        <sz val="10"/>
        <color theme="1" tint="4.9989318521683403E-2"/>
        <rFont val="Calibri"/>
        <family val="2"/>
        <charset val="204"/>
        <scheme val="minor"/>
      </rPr>
      <t>/4</t>
    </r>
  </si>
  <si>
    <t>Стержневі уземлювачі D18 мм</t>
  </si>
  <si>
    <t>Стержневі уземлювачі D20 мм</t>
  </si>
  <si>
    <t>Стержневі поміднені уземлювачі D14,2 мм</t>
  </si>
  <si>
    <t>Стержневі нержавіючі уземлювачі D16 мм</t>
  </si>
  <si>
    <t>Додаткові комплектуючі для уземлювачів</t>
  </si>
  <si>
    <t>Стержень уземлення д16 мм L-1500 ОС</t>
  </si>
  <si>
    <t>Стержень уземлення ø16 мм L-1500 загострений OC</t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</si>
  <si>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/1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</si>
  <si>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/11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</si>
  <si>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/2</t>
    </r>
    <r>
      <rPr>
        <b/>
        <sz val="10"/>
        <rFont val="Calibri"/>
        <family val="2"/>
        <charset val="204"/>
        <scheme val="minor"/>
      </rPr>
      <t xml:space="preserve"> OC</t>
    </r>
  </si>
  <si>
    <t>Муфта з'єднувальна для стержня д16 мм ОС</t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</si>
  <si>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/3</t>
    </r>
    <r>
      <rPr>
        <b/>
        <sz val="10"/>
        <rFont val="Calibri"/>
        <family val="2"/>
        <charset val="204"/>
        <scheme val="minor"/>
      </rPr>
      <t xml:space="preserve"> OC</t>
    </r>
  </si>
  <si>
    <t>Наконечник для стержня д16мм ОС</t>
  </si>
  <si>
    <t>Забивний гвинт для стержня д16 мм</t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</si>
  <si>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/4</t>
    </r>
    <r>
      <rPr>
        <b/>
        <sz val="10"/>
        <rFont val="Calibri"/>
        <family val="2"/>
        <charset val="204"/>
        <scheme val="minor"/>
      </rPr>
      <t xml:space="preserve"> OC</t>
    </r>
  </si>
  <si>
    <t>Ударна муфта для стержня д16 мм ОС</t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</si>
  <si>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/5</t>
    </r>
    <r>
      <rPr>
        <b/>
        <sz val="10"/>
        <rFont val="Calibri"/>
        <family val="2"/>
        <charset val="204"/>
        <scheme val="minor"/>
      </rPr>
      <t xml:space="preserve"> OC</t>
    </r>
  </si>
  <si>
    <t>Комплект стержневого уземлювача д16, 3 м ОС</t>
  </si>
  <si>
    <t>Комплект стержневого уземлювача д16, 4,5 м ОС</t>
  </si>
  <si>
    <t>Комплект стержневого уземлювача д16, 6 м ОС</t>
  </si>
  <si>
    <t>Комплект стержневого уземлювача д16, 9 м ОС</t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</si>
  <si>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/33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</si>
  <si>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/30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</si>
  <si>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/45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</si>
  <si>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/60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</si>
  <si>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G-16</t>
    </r>
    <r>
      <rPr>
        <b/>
        <sz val="10"/>
        <color theme="1" tint="4.9989318521683403E-2"/>
        <rFont val="Calibri"/>
        <family val="2"/>
        <charset val="204"/>
        <scheme val="minor"/>
      </rPr>
      <t>/90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</si>
  <si>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G-18</t>
    </r>
    <r>
      <rPr>
        <b/>
        <sz val="10"/>
        <color theme="1" tint="4.9989318521683403E-2"/>
        <rFont val="Calibri"/>
        <family val="2"/>
        <charset val="204"/>
        <scheme val="minor"/>
      </rPr>
      <t>/1</t>
    </r>
    <r>
      <rPr>
        <b/>
        <sz val="10"/>
        <rFont val="Calibri"/>
        <family val="2"/>
        <charset val="204"/>
        <scheme val="minor"/>
      </rPr>
      <t xml:space="preserve"> ST</t>
    </r>
  </si>
  <si>
    <r>
      <t>G-18</t>
    </r>
    <r>
      <rPr>
        <b/>
        <sz val="10"/>
        <color theme="1" tint="4.9989318521683403E-2"/>
        <rFont val="Calibri"/>
        <family val="2"/>
        <charset val="204"/>
        <scheme val="minor"/>
      </rPr>
      <t>/2</t>
    </r>
    <r>
      <rPr>
        <b/>
        <sz val="10"/>
        <rFont val="Calibri"/>
        <family val="2"/>
        <charset val="204"/>
        <scheme val="minor"/>
      </rPr>
      <t xml:space="preserve"> ST</t>
    </r>
  </si>
  <si>
    <r>
      <t>G-18</t>
    </r>
    <r>
      <rPr>
        <b/>
        <sz val="10"/>
        <color theme="1" tint="4.9989318521683403E-2"/>
        <rFont val="Calibri"/>
        <family val="2"/>
        <charset val="204"/>
        <scheme val="minor"/>
      </rPr>
      <t>/3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</si>
  <si>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G-18</t>
    </r>
    <r>
      <rPr>
        <b/>
        <sz val="10"/>
        <color theme="1" tint="4.9989318521683403E-2"/>
        <rFont val="Calibri"/>
        <family val="2"/>
        <charset val="204"/>
        <scheme val="minor"/>
      </rPr>
      <t>/30</t>
    </r>
    <r>
      <rPr>
        <b/>
        <sz val="10"/>
        <rFont val="Calibri"/>
        <family val="2"/>
        <charset val="204"/>
        <scheme val="minor"/>
      </rPr>
      <t xml:space="preserve"> ST</t>
    </r>
  </si>
  <si>
    <r>
      <t>G-18</t>
    </r>
    <r>
      <rPr>
        <b/>
        <sz val="10"/>
        <color theme="1" tint="4.9989318521683403E-2"/>
        <rFont val="Calibri"/>
        <family val="2"/>
        <charset val="204"/>
        <scheme val="minor"/>
      </rPr>
      <t>/45</t>
    </r>
    <r>
      <rPr>
        <b/>
        <sz val="10"/>
        <rFont val="Calibri"/>
        <family val="2"/>
        <charset val="204"/>
        <scheme val="minor"/>
      </rPr>
      <t xml:space="preserve"> ST</t>
    </r>
  </si>
  <si>
    <r>
      <t>G-18</t>
    </r>
    <r>
      <rPr>
        <b/>
        <sz val="10"/>
        <color theme="1" tint="4.9989318521683403E-2"/>
        <rFont val="Calibri"/>
        <family val="2"/>
        <charset val="204"/>
        <scheme val="minor"/>
      </rPr>
      <t>/60</t>
    </r>
    <r>
      <rPr>
        <b/>
        <sz val="10"/>
        <rFont val="Calibri"/>
        <family val="2"/>
        <charset val="204"/>
        <scheme val="minor"/>
      </rPr>
      <t xml:space="preserve"> ST</t>
    </r>
  </si>
  <si>
    <t>Стержень уземлення  д18 мм L-1500 ST</t>
  </si>
  <si>
    <t>Стержень уземлення загострений д18 мм L-1500 ST</t>
  </si>
  <si>
    <t>Забивний гвинт для стержня д18 мм</t>
  </si>
  <si>
    <t>Комплект стержневого уземлювача д18 мм, 3 м ST</t>
  </si>
  <si>
    <t>Комплект стержневого уземлювача д18 мм, 4,5 м ST</t>
  </si>
  <si>
    <t>Комплект стержневого уземлювача д18 мм, 6 м ST</t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</si>
  <si>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/1</t>
    </r>
    <r>
      <rPr>
        <b/>
        <sz val="10"/>
        <rFont val="Calibri"/>
        <family val="2"/>
        <charset val="204"/>
        <scheme val="minor"/>
      </rPr>
      <t xml:space="preserve"> ST</t>
    </r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</si>
  <si>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/1</t>
    </r>
    <r>
      <rPr>
        <b/>
        <sz val="10"/>
        <rFont val="Calibri"/>
        <family val="2"/>
        <charset val="204"/>
        <scheme val="minor"/>
      </rPr>
      <t xml:space="preserve"> OC</t>
    </r>
  </si>
  <si>
    <t>Стержень уземлення д20 мм L-1500 ОС</t>
  </si>
  <si>
    <t>Стержень уземлення д20 мм L-1500 ST</t>
  </si>
  <si>
    <t>Наконечник для стержня д20 мм ST</t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</si>
  <si>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/2</t>
    </r>
    <r>
      <rPr>
        <b/>
        <sz val="10"/>
        <rFont val="Calibri"/>
        <family val="2"/>
        <charset val="204"/>
        <scheme val="minor"/>
      </rPr>
      <t xml:space="preserve"> ST</t>
    </r>
  </si>
  <si>
    <t>Насадка ручного монтажу для стержня д20 мм</t>
  </si>
  <si>
    <t>Ударна насадка SDS-MAX для уземлювачів д20 мм</t>
  </si>
  <si>
    <t>Комплект стержневого уземлювача д20 мм, 3 м ОС</t>
  </si>
  <si>
    <t>Комплект стержневого уземлювача д20 мм, 3 м ST</t>
  </si>
  <si>
    <t>Комплект стержневого уземлювача д20 мм, 4,5 м ST</t>
  </si>
  <si>
    <t>Комплект стержневого уземлювача д20 мм, 4,5 м ОС</t>
  </si>
  <si>
    <t>Комплект стержневого уземлювача д20 мм, 6 м ST</t>
  </si>
  <si>
    <t>Комплект стержневого уземлювача д20 мм, 6 м ОС</t>
  </si>
  <si>
    <t>Комплект стержневого уземлювача д20 мм, 9 м ST</t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</si>
  <si>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/30</t>
    </r>
    <r>
      <rPr>
        <b/>
        <sz val="10"/>
        <rFont val="Calibri"/>
        <family val="2"/>
        <charset val="204"/>
        <scheme val="minor"/>
      </rPr>
      <t xml:space="preserve"> ST</t>
    </r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</si>
  <si>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/30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</si>
  <si>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/45</t>
    </r>
    <r>
      <rPr>
        <b/>
        <sz val="10"/>
        <rFont val="Calibri"/>
        <family val="2"/>
        <charset val="204"/>
        <scheme val="minor"/>
      </rPr>
      <t xml:space="preserve"> ST</t>
    </r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</si>
  <si>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/45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</si>
  <si>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/60</t>
    </r>
    <r>
      <rPr>
        <b/>
        <sz val="10"/>
        <rFont val="Calibri"/>
        <family val="2"/>
        <charset val="204"/>
        <scheme val="minor"/>
      </rPr>
      <t xml:space="preserve"> ST</t>
    </r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</si>
  <si>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/60</t>
    </r>
    <r>
      <rPr>
        <b/>
        <sz val="10"/>
        <rFont val="Calibri"/>
        <family val="2"/>
        <charset val="204"/>
        <scheme val="minor"/>
      </rPr>
      <t xml:space="preserve"> OC</t>
    </r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</si>
  <si>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/9</t>
    </r>
    <r>
      <rPr>
        <b/>
        <sz val="10"/>
        <rFont val="Calibri"/>
        <family val="2"/>
        <charset val="204"/>
        <scheme val="minor"/>
      </rPr>
      <t>0 ST</t>
    </r>
  </si>
  <si>
    <r>
      <t>G-20</t>
    </r>
    <r>
      <rPr>
        <b/>
        <sz val="10"/>
        <color theme="1" tint="4.9989318521683403E-2"/>
        <rFont val="Calibri"/>
        <family val="2"/>
        <charset val="204"/>
        <scheme val="minor"/>
      </rPr>
      <t>/90</t>
    </r>
    <r>
      <rPr>
        <b/>
        <sz val="10"/>
        <rFont val="Calibri"/>
        <family val="2"/>
        <charset val="204"/>
        <scheme val="minor"/>
      </rPr>
      <t xml:space="preserve"> OC</t>
    </r>
  </si>
  <si>
    <t>Стержень уземлення поміднений д14,2 L-1500 CP</t>
  </si>
  <si>
    <t>G-14/1 CP</t>
  </si>
  <si>
    <t>G-14/2 BR</t>
  </si>
  <si>
    <t>Зєднувальна муфта латунна для стержня д14,2 мм BR</t>
  </si>
  <si>
    <t>Наконечник стержня д14 мм</t>
  </si>
  <si>
    <t>Забивний гвинт для стержня д14 мм</t>
  </si>
  <si>
    <t>Комплект уземлювача д14,2 мм поміднений 3 м CP</t>
  </si>
  <si>
    <t>Комплект уземлювача д14,2 мм поміднений 4,5 м CP</t>
  </si>
  <si>
    <t>Комплект уземлювача д14,2 мм поміднений 6 м CP</t>
  </si>
  <si>
    <t>Комплект уземлювача д14,2 мм поміднений 9 м CP</t>
  </si>
  <si>
    <t>G-14/90 CP</t>
  </si>
  <si>
    <r>
      <t>G-14</t>
    </r>
    <r>
      <rPr>
        <b/>
        <sz val="10"/>
        <color theme="1" tint="4.9989318521683403E-2"/>
        <rFont val="Calibri"/>
        <family val="2"/>
        <charset val="204"/>
        <scheme val="minor"/>
      </rPr>
      <t>/60</t>
    </r>
    <r>
      <rPr>
        <b/>
        <sz val="10"/>
        <rFont val="Calibri"/>
        <family val="2"/>
        <charset val="204"/>
        <scheme val="minor"/>
      </rPr>
      <t xml:space="preserve"> CP</t>
    </r>
  </si>
  <si>
    <r>
      <t>G-14</t>
    </r>
    <r>
      <rPr>
        <b/>
        <sz val="10"/>
        <color theme="1" tint="4.9989318521683403E-2"/>
        <rFont val="Calibri"/>
        <family val="2"/>
        <charset val="204"/>
        <scheme val="minor"/>
      </rPr>
      <t>/45</t>
    </r>
    <r>
      <rPr>
        <b/>
        <sz val="10"/>
        <rFont val="Calibri"/>
        <family val="2"/>
        <charset val="204"/>
        <scheme val="minor"/>
      </rPr>
      <t xml:space="preserve"> CP</t>
    </r>
  </si>
  <si>
    <r>
      <t>G-14</t>
    </r>
    <r>
      <rPr>
        <b/>
        <sz val="10"/>
        <color theme="1" tint="4.9989318521683403E-2"/>
        <rFont val="Calibri"/>
        <family val="2"/>
        <charset val="204"/>
        <scheme val="minor"/>
      </rPr>
      <t>/30</t>
    </r>
    <r>
      <rPr>
        <b/>
        <sz val="10"/>
        <rFont val="Calibri"/>
        <family val="2"/>
        <charset val="204"/>
        <scheme val="minor"/>
      </rPr>
      <t xml:space="preserve"> CP</t>
    </r>
  </si>
  <si>
    <t>G-15/1 NI</t>
  </si>
  <si>
    <t>Стержень уземлення д16 мм нержавіючий L-1500 NI</t>
  </si>
  <si>
    <t>Муфта з'єднувальна для стержня д16 мм нержавіюча NI</t>
  </si>
  <si>
    <t>G-15/2 NI</t>
  </si>
  <si>
    <t>G-15/3 NI</t>
  </si>
  <si>
    <t>Наконечник для стержня д16 мм нержавіючий NI</t>
  </si>
  <si>
    <t>Комплект стержневого уземлювача д16 нержавіючий, 3 м NI</t>
  </si>
  <si>
    <t>Комплект стержневого уземлювача д16 нержавіючий, 4,5 м NI</t>
  </si>
  <si>
    <t>Комплект стержневого уземлювача д16 нержавіючий, 6 м NI</t>
  </si>
  <si>
    <t>Комплект стержневого уземлювача д16 нержавіючий, 9 м NI</t>
  </si>
  <si>
    <t>Комплект стержневого уземлювача д16 нержавіючий, 12 м NI</t>
  </si>
  <si>
    <r>
      <t>G-15</t>
    </r>
    <r>
      <rPr>
        <b/>
        <sz val="10"/>
        <color theme="1" tint="4.9989318521683403E-2"/>
        <rFont val="Calibri"/>
        <family val="2"/>
        <charset val="204"/>
        <scheme val="minor"/>
      </rPr>
      <t>/30</t>
    </r>
    <r>
      <rPr>
        <b/>
        <sz val="10"/>
        <rFont val="Calibri"/>
        <family val="2"/>
        <charset val="204"/>
        <scheme val="minor"/>
      </rPr>
      <t xml:space="preserve"> NI</t>
    </r>
  </si>
  <si>
    <r>
      <t>G-15</t>
    </r>
    <r>
      <rPr>
        <b/>
        <sz val="10"/>
        <color theme="1" tint="4.9989318521683403E-2"/>
        <rFont val="Calibri"/>
        <family val="2"/>
        <charset val="204"/>
        <scheme val="minor"/>
      </rPr>
      <t>/45</t>
    </r>
    <r>
      <rPr>
        <b/>
        <sz val="10"/>
        <rFont val="Calibri"/>
        <family val="2"/>
        <charset val="204"/>
        <scheme val="minor"/>
      </rPr>
      <t xml:space="preserve"> NI</t>
    </r>
  </si>
  <si>
    <r>
      <t>G-15</t>
    </r>
    <r>
      <rPr>
        <b/>
        <sz val="10"/>
        <color theme="1" tint="4.9989318521683403E-2"/>
        <rFont val="Calibri"/>
        <family val="2"/>
        <charset val="204"/>
        <scheme val="minor"/>
      </rPr>
      <t>/60</t>
    </r>
    <r>
      <rPr>
        <b/>
        <sz val="10"/>
        <rFont val="Calibri"/>
        <family val="2"/>
        <charset val="204"/>
        <scheme val="minor"/>
      </rPr>
      <t xml:space="preserve"> NI</t>
    </r>
  </si>
  <si>
    <r>
      <t>G-15</t>
    </r>
    <r>
      <rPr>
        <b/>
        <sz val="10"/>
        <color theme="1" tint="4.9989318521683403E-2"/>
        <rFont val="Calibri"/>
        <family val="2"/>
        <charset val="204"/>
        <scheme val="minor"/>
      </rPr>
      <t>/90</t>
    </r>
    <r>
      <rPr>
        <b/>
        <sz val="10"/>
        <rFont val="Calibri"/>
        <family val="2"/>
        <charset val="204"/>
        <scheme val="minor"/>
      </rPr>
      <t xml:space="preserve"> NI</t>
    </r>
  </si>
  <si>
    <r>
      <t>G-15</t>
    </r>
    <r>
      <rPr>
        <b/>
        <sz val="10"/>
        <color theme="1" tint="4.9989318521683403E-2"/>
        <rFont val="Calibri"/>
        <family val="2"/>
        <charset val="204"/>
        <scheme val="minor"/>
      </rPr>
      <t>/120</t>
    </r>
    <r>
      <rPr>
        <b/>
        <sz val="10"/>
        <rFont val="Calibri"/>
        <family val="2"/>
        <charset val="204"/>
        <scheme val="minor"/>
      </rPr>
      <t xml:space="preserve"> NI</t>
    </r>
  </si>
  <si>
    <t>Струмопровідна мастика (цинково-графітна)</t>
  </si>
  <si>
    <t>Стрічка антикорозійна (10 м)</t>
  </si>
  <si>
    <t>Шина вирівнювання потенціалів для внутр.застосув.</t>
  </si>
  <si>
    <t>M-20/06 ST</t>
  </si>
  <si>
    <t>M-20/07 ST</t>
  </si>
  <si>
    <t>M-20/08 ST</t>
  </si>
  <si>
    <t>M-20/09  ST</t>
  </si>
  <si>
    <t>M-20/10 ST</t>
  </si>
  <si>
    <t>M-20/11 ST</t>
  </si>
  <si>
    <t>M-20/12 ST</t>
  </si>
  <si>
    <t>M-20/13 ST</t>
  </si>
  <si>
    <t>M-20/14 ST</t>
  </si>
  <si>
    <t>M-20/15 ST</t>
  </si>
  <si>
    <t>M-20/16 ST</t>
  </si>
  <si>
    <t>M-20/17 ST</t>
  </si>
  <si>
    <t>M-20/18 ST</t>
  </si>
  <si>
    <t>M-20/19 ST</t>
  </si>
  <si>
    <t>M-20/20 ST</t>
  </si>
  <si>
    <t>M-20/21 ST</t>
  </si>
  <si>
    <t>M-20/22 ST</t>
  </si>
  <si>
    <t>M-20/23 ST</t>
  </si>
  <si>
    <t>M-20/24 ST</t>
  </si>
  <si>
    <t>M-20/25 ST</t>
  </si>
  <si>
    <t>M-20/26 ST</t>
  </si>
  <si>
    <t>M-20/27 ST</t>
  </si>
  <si>
    <t>M-20/28 ST</t>
  </si>
  <si>
    <t>M-20/29 ST</t>
  </si>
  <si>
    <t>M-20/30 ST</t>
  </si>
  <si>
    <t>M-20/31 ST</t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</si>
  <si>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11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</si>
  <si>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12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</si>
  <si>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13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</si>
  <si>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14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</si>
  <si>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15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</si>
  <si>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16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</si>
  <si>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17 м</t>
    </r>
  </si>
  <si>
    <r>
      <t>Блискавкоприймач окремостоячий,</t>
    </r>
    <r>
      <rPr>
        <b/>
        <sz val="10"/>
        <color rgb="FF000000"/>
        <rFont val="Calibri"/>
        <family val="2"/>
        <charset val="204"/>
        <scheme val="minor"/>
      </rPr>
      <t xml:space="preserve"> 18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</si>
  <si>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19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</si>
  <si>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20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</si>
  <si>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21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</si>
  <si>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22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</si>
  <si>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23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</si>
  <si>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24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</si>
  <si>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25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</si>
  <si>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26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</si>
  <si>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27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</si>
  <si>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28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</si>
  <si>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29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</si>
  <si>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30 м</t>
    </r>
  </si>
  <si>
    <r>
      <t xml:space="preserve">Блискавкоприймач окремостоячий, </t>
    </r>
    <r>
      <rPr>
        <b/>
        <sz val="10"/>
        <color rgb="FF000000"/>
        <rFont val="Calibri"/>
        <family val="2"/>
        <charset val="204"/>
        <scheme val="minor"/>
      </rPr>
      <t>31 м</t>
    </r>
  </si>
  <si>
    <t>M-20/11s ST</t>
  </si>
  <si>
    <t>M-20/12s ST</t>
  </si>
  <si>
    <t>M-20/13s ST</t>
  </si>
  <si>
    <t>M-20/14s ST</t>
  </si>
  <si>
    <t>M-20/15s ST</t>
  </si>
  <si>
    <t>M-20/16s ST</t>
  </si>
  <si>
    <t>M-20/17s ST</t>
  </si>
  <si>
    <t>M-20/18s ST</t>
  </si>
  <si>
    <t>M-20/19s ST</t>
  </si>
  <si>
    <t>M-20/20s ST</t>
  </si>
  <si>
    <t>M-20/21s ST</t>
  </si>
  <si>
    <t>M-20/22s ST</t>
  </si>
  <si>
    <t>M-20/23s ST</t>
  </si>
  <si>
    <t>M-20/24s ST</t>
  </si>
  <si>
    <t>M-20/25s ST</t>
  </si>
  <si>
    <t>M-20/26s ST</t>
  </si>
  <si>
    <t>M-20/27s ST</t>
  </si>
  <si>
    <t>M-20/28s ST</t>
  </si>
  <si>
    <t>M-20/29s ST</t>
  </si>
  <si>
    <t>M-20/30s ST</t>
  </si>
  <si>
    <t>M-20/31s ST</t>
  </si>
  <si>
    <t>Блискавкоприймач окремостоячий 11 м (I-III в.з.)</t>
  </si>
  <si>
    <t>Блискавкоприймач окремостоячий 12 м (I-III в.з.)</t>
  </si>
  <si>
    <t>Блискавкоприймач окремостоячий 13 м (I-III в.з.)</t>
  </si>
  <si>
    <t>Блискавкоприймач окремостоячий 14 м (I-III в.з.)</t>
  </si>
  <si>
    <t>Блискавкоприймач окремостоячий 15 м (I-III в.з.)</t>
  </si>
  <si>
    <t>Блискавкоприймач окремостоячий 16 м (I-III в.з.)</t>
  </si>
  <si>
    <t>Блискавкоприймач окремостоячий 17 м (I-III в.з.)</t>
  </si>
  <si>
    <t>Блискавкоприймач окремостоячий 18 м (I-III в.з.)</t>
  </si>
  <si>
    <t>Блискавкоприймач окремостоячий 19 м (I-III в.з.)</t>
  </si>
  <si>
    <t>Блискавкоприймач окремостоячий 20 м (I-III в.з.)</t>
  </si>
  <si>
    <t>Блискавкоприймач окремостоячий 21 м (I-III в.з.)</t>
  </si>
  <si>
    <t>Блискавкоприймач окремостоячий 22 м (I-III в.з.)</t>
  </si>
  <si>
    <t>Блискавкоприймач окремостоячий 23 м (I-III в.з.)</t>
  </si>
  <si>
    <t>Блискавкоприймач окремостоячий 24 м (I-III в.з.)</t>
  </si>
  <si>
    <t>Блискавкоприймач окремостоячий 25 м (I-III в.з.)</t>
  </si>
  <si>
    <t>Блискавкоприймач окремостоячий 26 м (I-III в.з.)</t>
  </si>
  <si>
    <t>Блискавкоприймач окремостоячий 27 м (I-III в.з.)</t>
  </si>
  <si>
    <t>Блискавкоприймач окремостоячий 28 м (I-III в.з.)</t>
  </si>
  <si>
    <t>Блискавкоприймач окремостоячий 29 м (I-III в.з.)</t>
  </si>
  <si>
    <t>Блискавкоприймач окремостоячий 30 м (I-III в.з.)</t>
  </si>
  <si>
    <t>Блискавкоприймач окремостоячий 31 м (I-III в.з.)</t>
  </si>
  <si>
    <t>ОКРЕМОСТОЯЧІ БЛИСКАВКОПРИЙМАЧІ</t>
  </si>
  <si>
    <t>ОКРЕМОСТОЯЧІ БЛИСКАВКОПРИЙМАЧІ ДЛЯ E.S.E.</t>
  </si>
  <si>
    <t>M-22/06 ST</t>
  </si>
  <si>
    <t>M-22/07 ST</t>
  </si>
  <si>
    <t>M-22/08 ST</t>
  </si>
  <si>
    <t>M-22/10 ST</t>
  </si>
  <si>
    <t>M-22/11 ST</t>
  </si>
  <si>
    <t>M-22/11s ST</t>
  </si>
  <si>
    <t>M-22/12 ST</t>
  </si>
  <si>
    <t>M-22/12s ST</t>
  </si>
  <si>
    <t>M-22/13 ST</t>
  </si>
  <si>
    <t>M-22/13s ST</t>
  </si>
  <si>
    <t>M-22/14 ST</t>
  </si>
  <si>
    <t>M-22/14s ST</t>
  </si>
  <si>
    <t>M-22/15 ST</t>
  </si>
  <si>
    <t>M-22/15s ST</t>
  </si>
  <si>
    <t>M-22/16 ST</t>
  </si>
  <si>
    <t>M-22/16s ST</t>
  </si>
  <si>
    <t>M-22/17 ST</t>
  </si>
  <si>
    <t>M-22/17s ST</t>
  </si>
  <si>
    <t>M-22/18 ST</t>
  </si>
  <si>
    <t>M-22/18s ST</t>
  </si>
  <si>
    <t>M-22/19 ST</t>
  </si>
  <si>
    <t>M-22/19s ST</t>
  </si>
  <si>
    <t>M-22/20 ST</t>
  </si>
  <si>
    <t>M-22/20s ST</t>
  </si>
  <si>
    <t>M-22/21 ST</t>
  </si>
  <si>
    <t>M-22/21s ST</t>
  </si>
  <si>
    <t>M-22/22 ST</t>
  </si>
  <si>
    <t>M-22/22s ST</t>
  </si>
  <si>
    <t>M-22/23 ST</t>
  </si>
  <si>
    <t>M-22/23s ST</t>
  </si>
  <si>
    <t>M-22/24 ST</t>
  </si>
  <si>
    <t>M-22/24s ST</t>
  </si>
  <si>
    <t>M-22/25 ST</t>
  </si>
  <si>
    <t>M-22/25s ST</t>
  </si>
  <si>
    <t>M-22/26 ST</t>
  </si>
  <si>
    <t>M-22/26s ST</t>
  </si>
  <si>
    <t>M-22/27 ST</t>
  </si>
  <si>
    <t>M-22/27s ST</t>
  </si>
  <si>
    <t>M-22/28 ST</t>
  </si>
  <si>
    <t>M-22/28s ST</t>
  </si>
  <si>
    <t>M-22/29 ST</t>
  </si>
  <si>
    <t>M-22/29s ST</t>
  </si>
  <si>
    <t>Блискавкоприймач окремостоячий для E.S.E. 11 м (I-III в.з.)</t>
  </si>
  <si>
    <t>Блискавкоприймач окремостоячий для E.S.E. 12 м (I-III в.з.)</t>
  </si>
  <si>
    <t>Блискавкоприймач окремостоячий для E.S.E. 13 м (I-III в.з.)</t>
  </si>
  <si>
    <t>Блискавкоприймач окремостоячий для E.S.E. 14 м (I-III в.з.)</t>
  </si>
  <si>
    <t>Блискавкоприймач окремостоячий для E.S.E. 15 м (I-III в.з.)</t>
  </si>
  <si>
    <t>Блискавкоприймач окремостоячий для E.S.E. 16 м (I-III в.з.)</t>
  </si>
  <si>
    <t>Блискавкоприймач окремостоячий для E.S.E. 17 м (I-III в.з.)</t>
  </si>
  <si>
    <t>Блискавкоприймач окремостоячий для E.S.E. 18 м (I-III в.з.)</t>
  </si>
  <si>
    <t>Блискавкоприймач окремостоячий для E.S.E. 19 м (I-III в.з.)</t>
  </si>
  <si>
    <t>Блискавкоприймач окремостоячий для E.S.E. 20 м (I-III в.з.)</t>
  </si>
  <si>
    <t>Блискавкоприймач окремостоячий для E.S.E. 21 м (I-III в.з.)</t>
  </si>
  <si>
    <t>Блискавкоприймач окремостоячий для E.S.E. 22 м (I-III в.з.)</t>
  </si>
  <si>
    <t>Блискавкоприймач окремостоячий для E.S.E. 23 м (I-III в.з.)</t>
  </si>
  <si>
    <t>Блискавкоприймач окремостоячий для E.S.E. 24 м (I-III в.з.)</t>
  </si>
  <si>
    <t>Блискавкоприймач окремостоячий для E.S.E. 25 м (I-III в.з.)</t>
  </si>
  <si>
    <t>Блискавкоприймач окремостоячий для E.S.E. 26 м (I-III в.з.)</t>
  </si>
  <si>
    <t>Блискавкоприймач окремостоячий для E.S.E. 27 м (I-III в.з.)</t>
  </si>
  <si>
    <t>Блискавкоприймач окремостоячий для E.S.E. 28 м (I-III в.з.)</t>
  </si>
  <si>
    <t>Блискавкоприймач окремостоячий для E.S.E. 29 м (I-III в.з.)</t>
  </si>
  <si>
    <t>Блискавкоприймач окремостоячий для E.S.E. 22 м</t>
  </si>
  <si>
    <t>Блискавкоприймач окремостоячий для E.S.E. 6 м</t>
  </si>
  <si>
    <t>Блискавкоприймач окремостоячий для E.S.E. 7 м</t>
  </si>
  <si>
    <t>Блискавкоприймач окремостоячий для E.S.E. 8 м</t>
  </si>
  <si>
    <t>Блискавкоприймач окремостоячий для E.S.E. 9 м</t>
  </si>
  <si>
    <t>Блискавкоприймач окремостоячий для E.S.E. 10 м</t>
  </si>
  <si>
    <t>Блискавкоприймач окремостоячий для E.S.E. 11 м</t>
  </si>
  <si>
    <t>Блискавкоприймач окремостоячий для E.S.E. 12 м</t>
  </si>
  <si>
    <t>Блискавкоприймач окремостоячий для E.S.E. 13 м</t>
  </si>
  <si>
    <t>Блискавкоприймач окремостоячий для E.S.E. 14 м</t>
  </si>
  <si>
    <t>Блискавкоприймач окремостоячий для E.S.E. 15 м</t>
  </si>
  <si>
    <t>Блискавкоприймач окремостоячий для E.S.E. 16 м</t>
  </si>
  <si>
    <t>Блискавкоприймач окремостоячий для E.S.E. 17 м</t>
  </si>
  <si>
    <t>Блискавкоприймач окремостоячий для E.S.E. 18 м</t>
  </si>
  <si>
    <t>Блискавкоприймач окремостоячий для E.S.E. 19 м</t>
  </si>
  <si>
    <t>Блискавкоприймач окремостоячий для E.S.E. 20 м</t>
  </si>
  <si>
    <t>Блискавкоприймач окремостоячий для E.S.E. 21 м</t>
  </si>
  <si>
    <t>Блискавкоприймач окремостоячий для E.S.E. 23 м</t>
  </si>
  <si>
    <t>Блискавкоприймач окремостоячий для E.S.E. 24 м</t>
  </si>
  <si>
    <t>Блискавкоприймач окремостоячий для E.S.E. 25 м</t>
  </si>
  <si>
    <t>Блискавкоприймач окремостоячий для E.S.E. 26 м</t>
  </si>
  <si>
    <t>Блискавкоприймач окремостоячий для E.S.E. 27 м</t>
  </si>
  <si>
    <t>Блискавкоприймач окремостоячий для E.S.E. 28 м</t>
  </si>
  <si>
    <t>Блискавкоприймач окремостоячий для E.S.E. 29 м</t>
  </si>
  <si>
    <t>M-22/10s ST</t>
  </si>
  <si>
    <t>Блискавкоприймач окремостоячий для E.S.E. 10 м (I-III в.з.)</t>
  </si>
  <si>
    <t>Блискавкоприймач окремостоячий для E.S.E. 9 м (I-III в.з.)</t>
  </si>
  <si>
    <t>Анкерна закладна для бетонного фундаменту блискавкоприймача</t>
  </si>
  <si>
    <t>M-20/0</t>
  </si>
  <si>
    <t>M-20/1</t>
  </si>
  <si>
    <t>M-20/2</t>
  </si>
  <si>
    <t>M-20/3</t>
  </si>
  <si>
    <t>M-20/4</t>
  </si>
  <si>
    <t>M-22/09s ST</t>
  </si>
  <si>
    <t>M-22/09 ST</t>
  </si>
  <si>
    <t>БЛИСКАВКОПРИЙМАЧІ E.S.E.</t>
  </si>
  <si>
    <t>A-25m</t>
  </si>
  <si>
    <t>A-35m</t>
  </si>
  <si>
    <t>P-30</t>
  </si>
  <si>
    <t>P-60</t>
  </si>
  <si>
    <t>A-02</t>
  </si>
  <si>
    <t>Активний блискавкоприймач Gromostar 25</t>
  </si>
  <si>
    <t>Активний блискавкоприймач Gromostar 35</t>
  </si>
  <si>
    <t>Активний блискавкоприймач Gromostar 45</t>
  </si>
  <si>
    <t>Активний блискавкоприймач Gromostar 60</t>
  </si>
  <si>
    <t>Активний блискавкоприймач Forend ALR, Petex-S, 30 мs</t>
  </si>
  <si>
    <t>Активний блискавкоприймач Forend ALR, Petex-L, 60 мs</t>
  </si>
  <si>
    <t>Реєстратор ударів блискавки механічний</t>
  </si>
  <si>
    <t>--</t>
  </si>
  <si>
    <t>курс EUR НБУ</t>
  </si>
  <si>
    <t>Ціна роздрібна в EUR без ПДВ</t>
  </si>
  <si>
    <t>Ціна роздрібна в ГРН без ПДВ</t>
  </si>
  <si>
    <t>SPD CITEL, клас 1+2, Iimp=12,5 kA</t>
  </si>
  <si>
    <t>SPD SALTEK, клас 1+2, Iimp=12,5 kA</t>
  </si>
  <si>
    <t>SPD SALTEK, клас 1+2, Iimp=25 kA</t>
  </si>
  <si>
    <t>SPD SALTEK, клас 2</t>
  </si>
  <si>
    <t>SPD SALTEK, клас 3</t>
  </si>
  <si>
    <t>SPD SALTEK, для сонячної енергетики</t>
  </si>
  <si>
    <t>Пристрій захисту від імпульсних перенапруг DS131R-280</t>
  </si>
  <si>
    <t xml:space="preserve">Пристрій захисту від імпульсних перенапруг </t>
  </si>
  <si>
    <t>Пристрій захисту від імпульсних перенапруг DS132R-280/G</t>
  </si>
  <si>
    <t>Пристрій захисту від імпульсних перенапруг DS133R-280</t>
  </si>
  <si>
    <t>Пристрій захисту від імпульсних перенапруг DS134R-280/G</t>
  </si>
  <si>
    <t>Пристрій захисту від імпульсних перенапруг DS134R-280</t>
  </si>
  <si>
    <t>Пристрій захисту від імпульсних перенапруг FLP-12,5 V/1</t>
  </si>
  <si>
    <t>Пристрій захисту від імпульсних перенапруг FLP-12,5 V/1+1</t>
  </si>
  <si>
    <t>Пристрій захисту від імпульсних перенапруг FLP-12,5 V/2</t>
  </si>
  <si>
    <t>Пристрій захисту від імпульсних перенапруг FLP-12,5 V/3</t>
  </si>
  <si>
    <t>Пристрій захисту від імпульсних перенапруг FLP-12,5 V/3+1</t>
  </si>
  <si>
    <t>Пристрій захисту від імпульсних перенапруг FLP-B+C MAXI V/1</t>
  </si>
  <si>
    <t>Пристрій захисту від імпульсних перенапруг FLP-B+C MAXI V/1+1</t>
  </si>
  <si>
    <t>Пристрій захисту від імпульсних перенапруг FLP-B+C MAXI V/2</t>
  </si>
  <si>
    <t>Пристрій захисту від імпульсних перенапруг FLP-B+C MAXI V/3</t>
  </si>
  <si>
    <t>Пристрій захисту від імпульсних перенапруг FLP-B+C MAXI V/3+1</t>
  </si>
  <si>
    <t>Пристрій захисту від імпульсних перенапруг FLP-B+C MAXI V/4</t>
  </si>
  <si>
    <t>Пристрій захисту від імпульсних перенапруг SLP-275 V/1+1</t>
  </si>
  <si>
    <t>Пристрій захисту від імпульсних перенапруг SLP-275 V/1</t>
  </si>
  <si>
    <t>SLP-275 V/1</t>
  </si>
  <si>
    <t>SLP-275 V/2</t>
  </si>
  <si>
    <t>Пристрій захисту від імпульсних перенапруг SLP-275 V/2</t>
  </si>
  <si>
    <t>Пристрій захисту від імпульсних перенапруг SLP-275 V/3</t>
  </si>
  <si>
    <t>Пристрій захисту від імпульсних перенапруг SLP-275 V/3+1</t>
  </si>
  <si>
    <t>Пристрій захисту від імпульсних перенапруг SLP-275 V/4</t>
  </si>
  <si>
    <t>Пристрій захисту від імпульсних перенапруг DA-275 V/1+1</t>
  </si>
  <si>
    <t>Пристрій захисту від імпульсних перенапруг DA-275 V/3+1</t>
  </si>
  <si>
    <t>Пристрій захисту від імпульсних перенапруг DA-275 A</t>
  </si>
  <si>
    <t xml:space="preserve">Пристрій захисту від імпульсних перенапруг FLP-PV1000 V/Y </t>
  </si>
  <si>
    <t>Пристрій захисту від імпульсних перенапруг FLP-PV550 V/U</t>
  </si>
  <si>
    <t>Пристрій захисту від імпульсних перенапруг SLP-PV1000 V/Y</t>
  </si>
  <si>
    <t>Пристрій захисту від імпульсних перенапруг SLP-PV1500 V/Y</t>
  </si>
  <si>
    <t>Пристрій захисту від імпульсних перенапруг SLP-PV700 V/Y</t>
  </si>
  <si>
    <t>Пристрій захисту від імпульсних перенапруг SLP-PV500 V/U</t>
  </si>
  <si>
    <t>Пристрій захисту від імпульсних перенапруг SLP-PV170 V/U</t>
  </si>
  <si>
    <r>
      <t xml:space="preserve">          </t>
    </r>
    <r>
      <rPr>
        <sz val="12"/>
        <color theme="0"/>
        <rFont val="Calibri"/>
        <family val="2"/>
        <charset val="204"/>
      </rPr>
      <t xml:space="preserve">   Силові мережі низької напруги  -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>Iimp=12,5 kA</t>
    </r>
    <r>
      <rPr>
        <sz val="12"/>
        <color theme="0"/>
        <rFont val="Calibri"/>
        <family val="2"/>
        <charset val="204"/>
      </rPr>
      <t xml:space="preserve">  - 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>КЛАС 1+2</t>
    </r>
    <r>
      <rPr>
        <b/>
        <sz val="12"/>
        <color theme="0"/>
        <rFont val="Calibri"/>
        <family val="2"/>
        <charset val="204"/>
      </rPr>
      <t xml:space="preserve"> </t>
    </r>
    <r>
      <rPr>
        <sz val="12"/>
        <color theme="0"/>
        <rFont val="Calibri"/>
        <family val="2"/>
        <charset val="204"/>
      </rPr>
      <t xml:space="preserve"> - </t>
    </r>
    <r>
      <rPr>
        <b/>
        <sz val="12"/>
        <color theme="8" tint="0.59999389629810485"/>
        <rFont val="Calibri"/>
        <family val="2"/>
        <charset val="204"/>
      </rPr>
      <t>FS BLAZE</t>
    </r>
    <r>
      <rPr>
        <sz val="12"/>
        <color theme="0"/>
        <rFont val="Calibri"/>
        <family val="2"/>
        <charset val="204"/>
      </rPr>
      <t xml:space="preserve"> - Професійна серія</t>
    </r>
  </si>
  <si>
    <t>BLP BC-12,5 V/1</t>
  </si>
  <si>
    <t>BLP BC-12,5 V/1+1</t>
  </si>
  <si>
    <t>BLP BC-12,5 V/2</t>
  </si>
  <si>
    <t>BLP BC-12,5 V/3</t>
  </si>
  <si>
    <t>BLP BC-12,5 V/3+1</t>
  </si>
  <si>
    <t>BLP BC-12,5 V/4</t>
  </si>
  <si>
    <r>
      <t xml:space="preserve">          </t>
    </r>
    <r>
      <rPr>
        <sz val="12"/>
        <color theme="0"/>
        <rFont val="Calibri"/>
        <family val="2"/>
        <charset val="204"/>
      </rPr>
      <t xml:space="preserve">   Силові мережі низької напруги  -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>Iimp-25 kA</t>
    </r>
    <r>
      <rPr>
        <sz val="12"/>
        <color theme="0"/>
        <rFont val="Calibri"/>
        <family val="2"/>
        <charset val="204"/>
      </rPr>
      <t xml:space="preserve">  - </t>
    </r>
    <r>
      <rPr>
        <b/>
        <sz val="12"/>
        <color theme="0"/>
        <rFont val="Calibri"/>
        <family val="2"/>
        <charset val="204"/>
      </rPr>
      <t xml:space="preserve"> </t>
    </r>
    <r>
      <rPr>
        <b/>
        <sz val="12"/>
        <color rgb="FFFFFF00"/>
        <rFont val="Calibri"/>
        <family val="2"/>
        <charset val="204"/>
      </rPr>
      <t>КЛАС 1+2</t>
    </r>
    <r>
      <rPr>
        <b/>
        <sz val="12"/>
        <color theme="0"/>
        <rFont val="Calibri"/>
        <family val="2"/>
        <charset val="204"/>
      </rPr>
      <t xml:space="preserve"> </t>
    </r>
    <r>
      <rPr>
        <sz val="12"/>
        <color theme="0"/>
        <rFont val="Calibri"/>
        <family val="2"/>
        <charset val="204"/>
      </rPr>
      <t xml:space="preserve"> - </t>
    </r>
    <r>
      <rPr>
        <b/>
        <sz val="12"/>
        <color theme="8" tint="0.59999389629810485"/>
        <rFont val="Calibri"/>
        <family val="2"/>
        <charset val="204"/>
      </rPr>
      <t>FS BLAZE</t>
    </r>
    <r>
      <rPr>
        <sz val="12"/>
        <color theme="0"/>
        <rFont val="Calibri"/>
        <family val="2"/>
        <charset val="204"/>
      </rPr>
      <t xml:space="preserve"> - Промислова серія</t>
    </r>
  </si>
  <si>
    <t>BLP BC-25 V/1</t>
  </si>
  <si>
    <t>BLP BC-25 V/1+1</t>
  </si>
  <si>
    <t>BLP BC-25 V/2</t>
  </si>
  <si>
    <t>BLP BC-25 V/3</t>
  </si>
  <si>
    <t>BLP BC-25 V/3+1</t>
  </si>
  <si>
    <t>BLP BC-25 V/4</t>
  </si>
  <si>
    <r>
      <t xml:space="preserve">   Пристрої захисту від імпульсних перенапруг "</t>
    </r>
    <r>
      <rPr>
        <b/>
        <sz val="12"/>
        <color theme="5"/>
        <rFont val="Calibri"/>
        <family val="2"/>
        <charset val="204"/>
      </rPr>
      <t>CITEL</t>
    </r>
    <r>
      <rPr>
        <b/>
        <sz val="11"/>
        <color rgb="FF000000"/>
        <rFont val="Calibri"/>
        <family val="2"/>
        <charset val="204"/>
      </rPr>
      <t>" (Франція)</t>
    </r>
  </si>
  <si>
    <r>
      <t xml:space="preserve">   Пристрої захисту від імпульсних перенапруг "</t>
    </r>
    <r>
      <rPr>
        <b/>
        <sz val="12"/>
        <color rgb="FF005E7C"/>
        <rFont val="Calibri"/>
        <family val="2"/>
        <charset val="204"/>
      </rPr>
      <t>FS Блискавкозахист</t>
    </r>
    <r>
      <rPr>
        <b/>
        <sz val="11"/>
        <color rgb="FF000000"/>
        <rFont val="Calibri"/>
        <family val="2"/>
        <charset val="204"/>
      </rPr>
      <t>"</t>
    </r>
  </si>
  <si>
    <r>
      <t xml:space="preserve">   Пристрої захисту від імпульсних перенапруг "</t>
    </r>
    <r>
      <rPr>
        <b/>
        <sz val="12"/>
        <color theme="4"/>
        <rFont val="Calibri"/>
        <family val="2"/>
        <charset val="204"/>
      </rPr>
      <t>SALTEK</t>
    </r>
    <r>
      <rPr>
        <b/>
        <sz val="11"/>
        <color rgb="FF000000"/>
        <rFont val="Calibri"/>
        <family val="2"/>
        <charset val="204"/>
      </rPr>
      <t>" (Чехія)</t>
    </r>
  </si>
  <si>
    <t>FS BLAZE</t>
  </si>
  <si>
    <t>CITEL</t>
  </si>
  <si>
    <t>SALTEK</t>
  </si>
  <si>
    <t>клас 2</t>
  </si>
  <si>
    <t>клас 3</t>
  </si>
  <si>
    <t>ФЕС</t>
  </si>
  <si>
    <r>
      <rPr>
        <sz val="11"/>
        <color rgb="FFFF5050"/>
        <rFont val="Calibri"/>
        <family val="2"/>
        <charset val="204"/>
      </rPr>
      <t>1+2</t>
    </r>
    <r>
      <rPr>
        <sz val="11"/>
        <color theme="1" tint="0.499984740745262"/>
        <rFont val="Calibri"/>
        <family val="2"/>
        <charset val="204"/>
      </rPr>
      <t xml:space="preserve"> / 12,5 kA</t>
    </r>
  </si>
  <si>
    <r>
      <rPr>
        <sz val="11"/>
        <color rgb="FFFF5050"/>
        <rFont val="Calibri"/>
        <family val="2"/>
        <charset val="204"/>
      </rPr>
      <t xml:space="preserve">1+2 </t>
    </r>
    <r>
      <rPr>
        <sz val="11"/>
        <color theme="1" tint="0.499984740745262"/>
        <rFont val="Calibri"/>
        <family val="2"/>
        <charset val="204"/>
      </rPr>
      <t>/ 25 kA</t>
    </r>
  </si>
  <si>
    <r>
      <rPr>
        <sz val="11"/>
        <color rgb="FFFF5050"/>
        <rFont val="Calibri"/>
        <family val="2"/>
        <charset val="204"/>
      </rPr>
      <t>1+2</t>
    </r>
    <r>
      <rPr>
        <sz val="11"/>
        <color theme="2" tint="-0.499984740745262"/>
        <rFont val="Calibri"/>
        <family val="2"/>
        <charset val="204"/>
      </rPr>
      <t xml:space="preserve"> / 12,5 kA</t>
    </r>
  </si>
  <si>
    <r>
      <rPr>
        <sz val="11"/>
        <color rgb="FFFF5050"/>
        <rFont val="Calibri"/>
        <family val="2"/>
        <charset val="204"/>
      </rPr>
      <t>1+2</t>
    </r>
    <r>
      <rPr>
        <sz val="11"/>
        <color theme="2" tint="-0.499984740745262"/>
        <rFont val="Calibri"/>
        <family val="2"/>
        <charset val="204"/>
      </rPr>
      <t xml:space="preserve"> / 25 kA</t>
    </r>
  </si>
  <si>
    <t xml:space="preserve">посилання   
на сайт  </t>
  </si>
  <si>
    <t>SPD - ПРИСТРОЇ ЗАХИСТУ ВІД ІМПУЛЬСНИХ ПЕРЕНАПРУГ FS</t>
  </si>
  <si>
    <t>SPD - ПРИСТРОЇ ЗАХИСТУ ВІД ІМПУЛЬСНИХ ПЕРЕНАПРУГ CITEL/SALTEK</t>
  </si>
  <si>
    <t>SPD FS BLAZE, клас 1+2, Iimp=12,5 kA</t>
  </si>
  <si>
    <t>SPD FS BLAZE, клас 1+2, Iimp=25 kA</t>
  </si>
  <si>
    <t>Пристрій захисту від імпульсних перенапруг BLP BC-12,5 V/1</t>
  </si>
  <si>
    <t>Пристрій захисту від імпульсних перенапруг BLP BC-12,5 V/1+1</t>
  </si>
  <si>
    <t>Пристрій захисту від імпульсних перенапруг BLP BC-12,5 V/3</t>
  </si>
  <si>
    <t>Пристрій захисту від імпульсних перенапруг BLP BC-12,5 V/3+1</t>
  </si>
  <si>
    <t>Пристрій захисту від імпульсних перенапруг BLP BC-12,5 V/4</t>
  </si>
  <si>
    <t>Пристрій захисту від імпульсних перенапруг BLP BC-25 V/1</t>
  </si>
  <si>
    <t>Пристрій захисту від імпульсних перенапруг BLP BC-25 V/1+1</t>
  </si>
  <si>
    <t>Пристрій захисту від імпульсних перенапруг BLP BC-25 V/2</t>
  </si>
  <si>
    <t>Пристрій захисту від імпульсних перенапруг BLP BC-12,5 V/2</t>
  </si>
  <si>
    <t>Пристрій захисту від імпульсних перенапруг BLP BC-25 V/3</t>
  </si>
  <si>
    <t>Пристрій захисту від імпульсних перенапруг BLP BC-25 V/3+1</t>
  </si>
  <si>
    <t>Пристрій захисту від імпульсних перенапруг BLP BC-25 V/4</t>
  </si>
  <si>
    <t>С-030</t>
  </si>
  <si>
    <t>С-030 ST</t>
  </si>
  <si>
    <t>Злучник контрольний універсальний ST</t>
  </si>
  <si>
    <t>Злучник контрольний універсальний</t>
  </si>
  <si>
    <r>
      <t>•</t>
    </r>
    <r>
      <rPr>
        <sz val="8"/>
        <color rgb="FF767171"/>
        <rFont val="Calibri"/>
        <family val="2"/>
        <charset val="204"/>
      </rPr>
      <t xml:space="preserve"> для контрольного з’єднання дроту ø 8..10 мм 
та смуги шириною до 40 мм</t>
    </r>
  </si>
  <si>
    <t>NEW</t>
  </si>
  <si>
    <t>Н-022</t>
  </si>
  <si>
    <t>Тримач дроту пластиковий з металевою основою</t>
  </si>
  <si>
    <t>Тримач дроту NIRO з металевою основою</t>
  </si>
  <si>
    <t>Н-022 NI</t>
  </si>
  <si>
    <t>Тримач дроту NIRO з металевою основою NI</t>
  </si>
  <si>
    <t>Тримач дроту пластиковий з металевою основою NI</t>
  </si>
  <si>
    <t>Н-019 NI</t>
  </si>
  <si>
    <t>С-061 NI</t>
  </si>
  <si>
    <t>С-061 OC</t>
  </si>
  <si>
    <t>Зажим для дроту до ринви NI</t>
  </si>
  <si>
    <t>Н-061 NI</t>
  </si>
  <si>
    <t>Тримач дроту пластиковий з підставкою NI</t>
  </si>
  <si>
    <t>Н-331</t>
  </si>
  <si>
    <t>Н-332</t>
  </si>
  <si>
    <t>Н-333</t>
  </si>
  <si>
    <t>Адаптер до тримача Н-303 для смуги</t>
  </si>
  <si>
    <t>Адаптер до тримача Н-303 для дроту L-120</t>
  </si>
  <si>
    <t>Адаптер до тримача Н-303 для дроту з пластиком</t>
  </si>
  <si>
    <t>ST/OC</t>
  </si>
  <si>
    <t>К-806 ST</t>
  </si>
  <si>
    <t>Тримач ізоляційного стержня фальцевий великий ST</t>
  </si>
  <si>
    <t>С-063</t>
  </si>
  <si>
    <t>С-063 NI</t>
  </si>
  <si>
    <t>Клема приєднувальна NI</t>
  </si>
  <si>
    <t>Н-200 PL</t>
  </si>
  <si>
    <t>Н-221 NI</t>
  </si>
  <si>
    <t>Підставка для тримача дроту NIRO</t>
  </si>
  <si>
    <t>Тримач дроту NIRO з підставкою та шурупом</t>
  </si>
  <si>
    <t>Н-200</t>
  </si>
  <si>
    <t>Н-221</t>
  </si>
  <si>
    <t>використовується для кращої стійкості тримача NIRO 
на металевих фасадах та покрівлі</t>
  </si>
  <si>
    <t>Тримач дроту NIRO з підкладкою та шурупом</t>
  </si>
  <si>
    <t xml:space="preserve">для прокладання дроту ø 8 мм, 
в комплекті підставка Н-200 та даховий шуруп з підкладкою </t>
  </si>
  <si>
    <t>30 роб. днів</t>
  </si>
  <si>
    <t>Клема приєднувальна</t>
  </si>
  <si>
    <r>
      <t xml:space="preserve">• </t>
    </r>
    <r>
      <rPr>
        <sz val="8"/>
        <color rgb="FF767171"/>
        <rFont val="Calibri"/>
        <family val="2"/>
        <charset val="204"/>
      </rPr>
      <t>для приєднання дроту блискавкозахисту ø8..10 мм 
до металевих фасадів чи конструкцій</t>
    </r>
  </si>
  <si>
    <t>40 роб. днів</t>
  </si>
  <si>
    <t>ПОВНИЙ ПРАЙС ЛИСТ FS БЛИСКАВКОХАХИСТ ВІД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</si>
</sst>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₴_-;\-* #,##0.00\₴_-;_-* \-??\₴_-;_-@_-"/>
    <numFmt numFmtId="165" formatCode="_-* #,##0.00\ [$€-1]_-;\-* #,##0.00\ [$€-1]_-;_-* \-??\ [$€-1]_-;_-@_-"/>
    <numFmt numFmtId="166" formatCode="_-* #,##0.00_р_._-;\-* #,##0.00_р_._-;_-* \-??_р_._-;_-@"/>
    <numFmt numFmtId="167" formatCode="dd\,mmm"/>
    <numFmt numFmtId="168" formatCode="#,##0.000"/>
    <numFmt numFmtId="169" formatCode="0.000"/>
    <numFmt numFmtId="170" formatCode="_-* #,##0.00\ [$₴-422]_-;\-* #,##0.00\ [$₴-422]_-;_-* &quot;-&quot;??\ [$₴-422]_-;_-@_-"/>
  </numFmts>
  <fonts count="368" x14ac:knownFonts="1">
    <font>
      <sz val="10"/>
      <name val="Arial Cyr"/>
      <charset val="204"/>
    </font>
    <font>
      <b/>
      <sz val="12"/>
      <color rgb="FF262626"/>
      <name val="Verdana"/>
      <family val="2"/>
      <charset val="204"/>
    </font>
    <font>
      <sz val="12"/>
      <color rgb="FF404040"/>
      <name val="Verdana"/>
      <family val="2"/>
      <charset val="204"/>
    </font>
    <font>
      <sz val="8"/>
      <color rgb="FF0070C0"/>
      <name val="Verdana"/>
      <family val="2"/>
      <charset val="204"/>
    </font>
    <font>
      <sz val="12"/>
      <name val="Verdana"/>
      <family val="2"/>
      <charset val="204"/>
    </font>
    <font>
      <sz val="12"/>
      <color rgb="FF5B9BD5"/>
      <name val="Arial Cyr"/>
      <charset val="204"/>
    </font>
    <font>
      <b/>
      <u/>
      <sz val="10"/>
      <color rgb="FF80808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1"/>
      <color rgb="FF1F4E79"/>
      <name val="Verdana"/>
      <family val="2"/>
      <charset val="204"/>
    </font>
    <font>
      <b/>
      <sz val="12"/>
      <name val="Verdana"/>
      <family val="2"/>
      <charset val="204"/>
    </font>
    <font>
      <sz val="9"/>
      <color rgb="FFF2F2F2"/>
      <name val="Calibri"/>
      <family val="2"/>
      <charset val="204"/>
    </font>
    <font>
      <sz val="9"/>
      <color rgb="FF404040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rgb="FFFFFFFF"/>
      <name val="Calibri"/>
      <family val="2"/>
      <charset val="204"/>
    </font>
    <font>
      <sz val="8"/>
      <color rgb="FF000000"/>
      <name val="Calibri"/>
      <family val="2"/>
      <charset val="204"/>
    </font>
    <font>
      <sz val="7.5"/>
      <color rgb="FF000000"/>
      <name val="Calibri"/>
      <family val="2"/>
      <charset val="204"/>
    </font>
    <font>
      <b/>
      <sz val="7.5"/>
      <color rgb="FF000000"/>
      <name val="Calibri"/>
      <family val="2"/>
      <charset val="204"/>
    </font>
    <font>
      <sz val="8"/>
      <name val="Calibri"/>
      <family val="2"/>
      <charset val="204"/>
    </font>
    <font>
      <b/>
      <sz val="10"/>
      <color rgb="FF808080"/>
      <name val="Calibri"/>
      <family val="2"/>
      <charset val="204"/>
    </font>
    <font>
      <b/>
      <sz val="8"/>
      <color rgb="FF9DC3E6"/>
      <name val="Verdana"/>
      <family val="2"/>
      <charset val="204"/>
    </font>
    <font>
      <b/>
      <sz val="16"/>
      <color rgb="FF262626"/>
      <name val="Arial"/>
      <family val="2"/>
      <charset val="204"/>
    </font>
    <font>
      <b/>
      <sz val="30"/>
      <name val="Arabic Typesetting"/>
      <family val="4"/>
      <charset val="1"/>
    </font>
    <font>
      <sz val="12"/>
      <color rgb="FF0D0D0D"/>
      <name val="Calibri"/>
      <family val="2"/>
      <charset val="204"/>
    </font>
    <font>
      <b/>
      <sz val="11"/>
      <color rgb="FF0D0D0D"/>
      <name val="Calibri"/>
      <family val="2"/>
      <charset val="204"/>
    </font>
    <font>
      <sz val="9"/>
      <color rgb="FF0D0D0D"/>
      <name val="Calibri"/>
      <family val="2"/>
      <charset val="204"/>
    </font>
    <font>
      <b/>
      <sz val="10"/>
      <color rgb="FF0D0D0D"/>
      <name val="Arial"/>
      <family val="2"/>
      <charset val="204"/>
    </font>
    <font>
      <b/>
      <sz val="10"/>
      <name val="Arial"/>
      <family val="2"/>
      <charset val="204"/>
    </font>
    <font>
      <sz val="9"/>
      <color rgb="FF00B050"/>
      <name val="Arial"/>
      <family val="2"/>
      <charset val="204"/>
    </font>
    <font>
      <b/>
      <sz val="11"/>
      <color rgb="FF3B3838"/>
      <name val="Calibri"/>
      <family val="2"/>
      <charset val="204"/>
    </font>
    <font>
      <sz val="9"/>
      <color rgb="FF3B3838"/>
      <name val="Calibri"/>
      <family val="2"/>
      <charset val="204"/>
    </font>
    <font>
      <b/>
      <sz val="10"/>
      <color rgb="FF3B3838"/>
      <name val="Arial"/>
      <family val="2"/>
      <charset val="204"/>
    </font>
    <font>
      <sz val="9"/>
      <color rgb="FFA9D18E"/>
      <name val="Arial"/>
      <family val="2"/>
      <charset val="204"/>
    </font>
    <font>
      <sz val="10"/>
      <name val="Verdana"/>
      <family val="2"/>
      <charset val="204"/>
    </font>
    <font>
      <sz val="9"/>
      <color rgb="FFD9D9D9"/>
      <name val="Calibri"/>
      <family val="2"/>
      <charset val="204"/>
    </font>
    <font>
      <sz val="9"/>
      <color rgb="FF767171"/>
      <name val="Calibri"/>
      <family val="2"/>
      <charset val="204"/>
    </font>
    <font>
      <sz val="9"/>
      <color rgb="FF1F4E79"/>
      <name val="Calibri"/>
      <family val="2"/>
      <charset val="204"/>
    </font>
    <font>
      <sz val="10"/>
      <name val="Arial"/>
      <family val="2"/>
      <charset val="204"/>
    </font>
    <font>
      <sz val="9"/>
      <color rgb="FF843C0B"/>
      <name val="Calibri"/>
      <family val="2"/>
      <charset val="204"/>
    </font>
    <font>
      <b/>
      <sz val="10"/>
      <color rgb="FF843C0B"/>
      <name val="Arial"/>
      <family val="2"/>
      <charset val="204"/>
    </font>
    <font>
      <b/>
      <sz val="10"/>
      <color rgb="FF0D0D0D"/>
      <name val="Calibri"/>
      <family val="2"/>
      <charset val="204"/>
    </font>
    <font>
      <b/>
      <sz val="11"/>
      <color rgb="FF1F4E79"/>
      <name val="Calibri"/>
      <family val="2"/>
      <charset val="204"/>
    </font>
    <font>
      <b/>
      <sz val="11"/>
      <color rgb="FF843C0B"/>
      <name val="Calibri"/>
      <family val="2"/>
      <charset val="204"/>
    </font>
    <font>
      <sz val="9"/>
      <color rgb="FFED7D31"/>
      <name val="Arial"/>
      <family val="2"/>
      <charset val="204"/>
    </font>
    <font>
      <sz val="10"/>
      <color rgb="FF0D0D0D"/>
      <name val="Calibri"/>
      <family val="2"/>
      <charset val="204"/>
    </font>
    <font>
      <sz val="11.5"/>
      <color rgb="FF0D0D0D"/>
      <name val="Calibri"/>
      <family val="2"/>
      <charset val="204"/>
    </font>
    <font>
      <b/>
      <sz val="11"/>
      <color rgb="FF1C1C1C"/>
      <name val="Calibri"/>
      <family val="2"/>
      <charset val="204"/>
    </font>
    <font>
      <sz val="9"/>
      <color rgb="FF1C1C1C"/>
      <name val="Calibri"/>
      <family val="2"/>
      <charset val="204"/>
    </font>
    <font>
      <b/>
      <sz val="10"/>
      <color rgb="FF1C1C1C"/>
      <name val="Calibri"/>
      <family val="2"/>
      <charset val="204"/>
    </font>
    <font>
      <b/>
      <sz val="10"/>
      <color rgb="FF262626"/>
      <name val="Arial"/>
      <family val="2"/>
      <charset val="204"/>
    </font>
    <font>
      <sz val="7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03864"/>
      <name val="Calibri"/>
      <family val="2"/>
      <charset val="204"/>
    </font>
    <font>
      <sz val="9"/>
      <color rgb="FF203864"/>
      <name val="Calibri"/>
      <family val="2"/>
      <charset val="204"/>
    </font>
    <font>
      <sz val="8"/>
      <color rgb="FF203864"/>
      <name val="Calibri"/>
      <family val="2"/>
      <charset val="204"/>
    </font>
    <font>
      <b/>
      <sz val="10"/>
      <color rgb="FF203864"/>
      <name val="Arial"/>
      <family val="2"/>
      <charset val="204"/>
    </font>
    <font>
      <b/>
      <sz val="9"/>
      <color rgb="FF666666"/>
      <name val="Calibri"/>
      <family val="2"/>
      <charset val="204"/>
    </font>
    <font>
      <sz val="9"/>
      <color rgb="FF262626"/>
      <name val="Calibri"/>
      <family val="2"/>
      <charset val="204"/>
    </font>
    <font>
      <b/>
      <sz val="9"/>
      <color rgb="FF1C1C1C"/>
      <name val="Calibri"/>
      <family val="2"/>
      <charset val="204"/>
    </font>
    <font>
      <b/>
      <sz val="9"/>
      <color rgb="FF203864"/>
      <name val="Calibri"/>
      <family val="2"/>
      <charset val="204"/>
    </font>
    <font>
      <b/>
      <sz val="9"/>
      <color rgb="FF993300"/>
      <name val="Calibri"/>
      <family val="2"/>
      <charset val="204"/>
    </font>
    <font>
      <sz val="9"/>
      <color rgb="FF993300"/>
      <name val="Calibri"/>
      <family val="2"/>
      <charset val="204"/>
    </font>
    <font>
      <b/>
      <sz val="9"/>
      <color rgb="FF2E75B6"/>
      <name val="Calibri"/>
      <family val="2"/>
      <charset val="204"/>
    </font>
    <font>
      <sz val="9"/>
      <color rgb="FF2E75B6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sz val="11"/>
      <color rgb="FF0D0D0D"/>
      <name val="Calibri"/>
      <family val="2"/>
      <charset val="204"/>
    </font>
    <font>
      <sz val="7"/>
      <color rgb="FFFF0000"/>
      <name val="Verdana"/>
      <family val="2"/>
      <charset val="204"/>
    </font>
    <font>
      <sz val="8"/>
      <color rgb="FF1C1C1C"/>
      <name val="Calibri"/>
      <family val="2"/>
      <charset val="204"/>
    </font>
    <font>
      <b/>
      <sz val="10"/>
      <color rgb="FF1F4E79"/>
      <name val="Calibri"/>
      <family val="2"/>
      <charset val="204"/>
    </font>
    <font>
      <b/>
      <sz val="11"/>
      <color rgb="FF262626"/>
      <name val="Calibri"/>
      <family val="2"/>
      <charset val="204"/>
    </font>
    <font>
      <b/>
      <sz val="10"/>
      <color rgb="FF262626"/>
      <name val="Calibri"/>
      <family val="2"/>
      <charset val="204"/>
    </font>
    <font>
      <b/>
      <sz val="14"/>
      <color rgb="FF262626"/>
      <name val="Arial"/>
      <family val="2"/>
      <charset val="204"/>
    </font>
    <font>
      <b/>
      <sz val="11"/>
      <color rgb="FF2E75B6"/>
      <name val="Calibri"/>
      <family val="2"/>
      <charset val="204"/>
    </font>
    <font>
      <b/>
      <sz val="9"/>
      <color rgb="FFBFBFBF"/>
      <name val="Calibri"/>
      <family val="2"/>
      <charset val="204"/>
    </font>
    <font>
      <b/>
      <sz val="9"/>
      <color rgb="FF767171"/>
      <name val="Calibri"/>
      <family val="2"/>
      <charset val="204"/>
    </font>
    <font>
      <sz val="9"/>
      <color rgb="FFBFBFBF"/>
      <name val="Calibri"/>
      <family val="2"/>
      <charset val="204"/>
    </font>
    <font>
      <sz val="8"/>
      <color rgb="FFFF0000"/>
      <name val="Verdana"/>
      <family val="2"/>
      <charset val="204"/>
    </font>
    <font>
      <b/>
      <sz val="8"/>
      <color rgb="FF000000"/>
      <name val="Calibri"/>
      <family val="2"/>
      <charset val="204"/>
    </font>
    <font>
      <sz val="12"/>
      <color rgb="FF1C1C1C"/>
      <name val="Calibri"/>
      <family val="2"/>
      <charset val="204"/>
    </font>
    <font>
      <sz val="9"/>
      <color rgb="FF666666"/>
      <name val="Calibri"/>
      <family val="2"/>
      <charset val="204"/>
    </font>
    <font>
      <b/>
      <sz val="12"/>
      <color rgb="FF262626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0"/>
      <color rgb="FF181717"/>
      <name val="Arial"/>
      <family val="2"/>
      <charset val="204"/>
    </font>
    <font>
      <sz val="8"/>
      <color rgb="FF262626"/>
      <name val="Calibri"/>
      <family val="2"/>
      <charset val="204"/>
    </font>
    <font>
      <sz val="11"/>
      <color rgb="FF1C1C1C"/>
      <name val="Calibri"/>
      <family val="2"/>
      <charset val="204"/>
    </font>
    <font>
      <sz val="8.5"/>
      <color rgb="FF666666"/>
      <name val="Calibri"/>
      <family val="2"/>
      <charset val="204"/>
    </font>
    <font>
      <sz val="8"/>
      <color rgb="FF666666"/>
      <name val="Calibri"/>
      <family val="2"/>
      <charset val="204"/>
    </font>
    <font>
      <sz val="8"/>
      <color rgb="FFBF9000"/>
      <name val="Verdana"/>
      <family val="2"/>
      <charset val="204"/>
    </font>
    <font>
      <b/>
      <sz val="16"/>
      <color rgb="FFF2F2F2"/>
      <name val="Calibri"/>
      <family val="2"/>
      <charset val="204"/>
    </font>
    <font>
      <sz val="10"/>
      <color rgb="FFC00000"/>
      <name val="Arial Cyr"/>
      <charset val="204"/>
    </font>
    <font>
      <sz val="10.5"/>
      <color rgb="FF0D0D0D"/>
      <name val="Calibri"/>
      <family val="2"/>
      <charset val="204"/>
    </font>
    <font>
      <b/>
      <sz val="10"/>
      <color rgb="FF1C1C1C"/>
      <name val="Arial"/>
      <family val="2"/>
      <charset val="204"/>
    </font>
    <font>
      <b/>
      <sz val="11"/>
      <color rgb="FF203864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3"/>
      <color rgb="FF262626"/>
      <name val="Arial"/>
      <family val="2"/>
      <charset val="204"/>
    </font>
    <font>
      <sz val="9"/>
      <color rgb="FFFF0000"/>
      <name val="Verdana"/>
      <family val="2"/>
      <charset val="204"/>
    </font>
    <font>
      <sz val="8.5"/>
      <color rgb="FF767171"/>
      <name val="Calibri"/>
      <family val="2"/>
      <charset val="204"/>
    </font>
    <font>
      <sz val="11"/>
      <color rgb="FF000000"/>
      <name val="Calibri"/>
      <family val="2"/>
      <charset val="204"/>
    </font>
    <font>
      <sz val="9"/>
      <name val="Calibri"/>
      <family val="2"/>
      <charset val="204"/>
    </font>
    <font>
      <sz val="10"/>
      <color rgb="FF262626"/>
      <name val="Verdana"/>
      <family val="2"/>
      <charset val="204"/>
    </font>
    <font>
      <sz val="10"/>
      <color rgb="FF0D0D0D"/>
      <name val="Arial"/>
      <family val="2"/>
      <charset val="204"/>
    </font>
    <font>
      <sz val="10"/>
      <color rgb="FF262626"/>
      <name val="Arial"/>
      <family val="2"/>
      <charset val="204"/>
    </font>
    <font>
      <b/>
      <sz val="16"/>
      <color rgb="FFFFFFFF"/>
      <name val="Arial Cyr"/>
      <charset val="204"/>
    </font>
    <font>
      <b/>
      <sz val="24"/>
      <color rgb="FFFFFFFF"/>
      <name val="Calibri"/>
      <family val="2"/>
      <charset val="204"/>
    </font>
    <font>
      <b/>
      <sz val="12"/>
      <color rgb="FFFFFFFF"/>
      <name val="Calibri"/>
      <family val="2"/>
      <charset val="204"/>
    </font>
    <font>
      <sz val="10"/>
      <color rgb="FF203864"/>
      <name val="Verdana"/>
      <family val="2"/>
      <charset val="204"/>
    </font>
    <font>
      <b/>
      <sz val="11"/>
      <color rgb="FF333333"/>
      <name val="Calibri"/>
      <family val="2"/>
      <charset val="204"/>
    </font>
    <font>
      <i/>
      <sz val="9"/>
      <color rgb="FF767171"/>
      <name val="Calibri"/>
      <family val="2"/>
      <charset val="204"/>
    </font>
    <font>
      <i/>
      <sz val="8"/>
      <color rgb="FF767171"/>
      <name val="Calibri"/>
      <family val="2"/>
      <charset val="204"/>
    </font>
    <font>
      <b/>
      <sz val="16"/>
      <color rgb="FF016A7D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2"/>
      <color rgb="FF262626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color rgb="FFFF0000"/>
      <name val="Arial"/>
      <family val="2"/>
      <charset val="204"/>
    </font>
    <font>
      <b/>
      <sz val="9"/>
      <color rgb="FF1F4E79"/>
      <name val="Cambria"/>
      <family val="1"/>
      <charset val="204"/>
    </font>
    <font>
      <sz val="9"/>
      <color rgb="FF1F4E79"/>
      <name val="Cambria"/>
      <family val="1"/>
      <charset val="204"/>
    </font>
    <font>
      <b/>
      <sz val="9"/>
      <color rgb="FF1F4E79"/>
      <name val="Arial Cyr"/>
      <charset val="204"/>
    </font>
    <font>
      <sz val="9"/>
      <color rgb="FF385724"/>
      <name val="Cambria"/>
      <family val="1"/>
      <charset val="204"/>
    </font>
    <font>
      <b/>
      <i/>
      <sz val="11"/>
      <color rgb="FF3B3838"/>
      <name val="Calibri"/>
      <family val="2"/>
      <charset val="204"/>
    </font>
    <font>
      <b/>
      <sz val="10.5"/>
      <color rgb="FF3B3838"/>
      <name val="Calibri"/>
      <family val="2"/>
      <charset val="204"/>
    </font>
    <font>
      <sz val="11"/>
      <name val="Arial Cyr"/>
      <charset val="204"/>
    </font>
    <font>
      <b/>
      <i/>
      <sz val="10.5"/>
      <color rgb="FF3B3838"/>
      <name val="Calibri"/>
      <family val="2"/>
      <charset val="204"/>
    </font>
    <font>
      <sz val="10"/>
      <color rgb="FF3B3838"/>
      <name val="Verdana"/>
      <family val="2"/>
      <charset val="204"/>
    </font>
    <font>
      <i/>
      <sz val="10.5"/>
      <color rgb="FF3B3838"/>
      <name val="Calibri"/>
      <family val="2"/>
      <charset val="204"/>
    </font>
    <font>
      <i/>
      <sz val="10"/>
      <color rgb="FF3B3838"/>
      <name val="Calibri"/>
      <family val="2"/>
      <charset val="204"/>
    </font>
    <font>
      <sz val="11"/>
      <color rgb="FF3B3838"/>
      <name val="Times New Roman"/>
      <family val="1"/>
      <charset val="204"/>
    </font>
    <font>
      <sz val="10"/>
      <color rgb="FF3B3838"/>
      <name val="Arial Cyr"/>
      <charset val="204"/>
    </font>
    <font>
      <b/>
      <sz val="10"/>
      <name val="Arial Cyr"/>
      <charset val="204"/>
    </font>
    <font>
      <sz val="9"/>
      <color rgb="FF3B3838"/>
      <name val="Times New Roman"/>
      <family val="1"/>
      <charset val="204"/>
    </font>
    <font>
      <i/>
      <sz val="10"/>
      <name val="Calibri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0"/>
      <color rgb="FF404040"/>
      <name val="Calibri"/>
      <family val="2"/>
      <charset val="204"/>
    </font>
    <font>
      <sz val="12"/>
      <color theme="7"/>
      <name val="Arial Cyr"/>
      <charset val="204"/>
    </font>
    <font>
      <sz val="8.5"/>
      <color rgb="FF000000"/>
      <name val="Calibri"/>
      <family val="2"/>
      <charset val="204"/>
    </font>
    <font>
      <b/>
      <sz val="8.5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262626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color theme="0"/>
      <name val="Calibri"/>
      <family val="2"/>
      <charset val="204"/>
    </font>
    <font>
      <b/>
      <sz val="12"/>
      <color rgb="FFFFFF00"/>
      <name val="Calibri"/>
      <family val="2"/>
      <charset val="204"/>
    </font>
    <font>
      <sz val="12"/>
      <color rgb="FFFFFFFF"/>
      <name val="Calibri"/>
      <family val="2"/>
      <charset val="204"/>
    </font>
    <font>
      <b/>
      <sz val="11"/>
      <color rgb="FF0070C0"/>
      <name val="Calibri"/>
      <family val="2"/>
      <charset val="204"/>
    </font>
    <font>
      <sz val="9"/>
      <color theme="5"/>
      <name val="Arial"/>
      <family val="2"/>
      <charset val="204"/>
    </font>
    <font>
      <b/>
      <sz val="12"/>
      <color theme="5" tint="-0.499984740745262"/>
      <name val="Arial"/>
      <family val="2"/>
      <charset val="204"/>
    </font>
    <font>
      <b/>
      <sz val="11"/>
      <color theme="5" tint="-0.499984740745262"/>
      <name val="Calibri"/>
      <family val="2"/>
      <charset val="204"/>
    </font>
    <font>
      <b/>
      <sz val="10"/>
      <color theme="5" tint="-0.249977111117893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sz val="9"/>
      <color theme="5" tint="-0.249977111117893"/>
      <name val="Calibri"/>
      <family val="2"/>
      <charset val="204"/>
    </font>
    <font>
      <sz val="9"/>
      <color theme="2" tint="-0.249977111117893"/>
      <name val="Arial Cyr"/>
      <charset val="204"/>
    </font>
    <font>
      <sz val="11"/>
      <color rgb="FF5B9BD5"/>
      <name val="Calibri"/>
      <family val="2"/>
      <charset val="204"/>
    </font>
    <font>
      <sz val="9"/>
      <color theme="8"/>
      <name val="Arial Cyr"/>
      <charset val="204"/>
    </font>
    <font>
      <b/>
      <sz val="9"/>
      <color theme="8" tint="-0.249977111117893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1"/>
      <color theme="8" tint="-0.499984740745262"/>
      <name val="Calibri"/>
      <family val="2"/>
      <charset val="204"/>
    </font>
    <font>
      <sz val="9"/>
      <color theme="8" tint="-0.499984740745262"/>
      <name val="Calibri"/>
      <family val="2"/>
      <charset val="204"/>
    </font>
    <font>
      <sz val="9"/>
      <color rgb="FF660066"/>
      <name val="Calibri"/>
      <family val="2"/>
      <charset val="204"/>
    </font>
    <font>
      <b/>
      <sz val="10"/>
      <color theme="8" tint="-0.499984740745262"/>
      <name val="Arial"/>
      <family val="2"/>
      <charset val="204"/>
    </font>
    <font>
      <b/>
      <sz val="9"/>
      <color rgb="FF660066"/>
      <name val="Calibri"/>
      <family val="2"/>
      <charset val="204"/>
    </font>
    <font>
      <b/>
      <sz val="10"/>
      <color theme="5" tint="-0.249977111117893"/>
      <name val="Arial"/>
      <family val="2"/>
      <charset val="204"/>
    </font>
    <font>
      <sz val="11"/>
      <color theme="5" tint="-0.249977111117893"/>
      <name val="Calibri"/>
      <family val="2"/>
      <charset val="204"/>
    </font>
    <font>
      <b/>
      <sz val="9"/>
      <color theme="5" tint="-0.249977111117893"/>
      <name val="Calibri"/>
      <family val="2"/>
      <charset val="204"/>
    </font>
    <font>
      <sz val="9"/>
      <color theme="5" tint="-0.249977111117893"/>
      <name val="Arial"/>
      <family val="2"/>
      <charset val="204"/>
    </font>
    <font>
      <b/>
      <sz val="11"/>
      <color theme="1" tint="0.14999847407452621"/>
      <name val="Calibri"/>
      <family val="2"/>
      <charset val="204"/>
    </font>
    <font>
      <sz val="11"/>
      <color theme="1" tint="0.14999847407452621"/>
      <name val="Calibri"/>
      <family val="2"/>
      <charset val="204"/>
    </font>
    <font>
      <sz val="9"/>
      <color theme="1" tint="0.14999847407452621"/>
      <name val="Calibri"/>
      <family val="2"/>
      <charset val="204"/>
    </font>
    <font>
      <b/>
      <sz val="8.5"/>
      <color rgb="FF767171"/>
      <name val="Calibri"/>
      <family val="2"/>
      <charset val="204"/>
    </font>
    <font>
      <sz val="9"/>
      <color theme="9" tint="0.39997558519241921"/>
      <name val="Arial"/>
      <family val="2"/>
      <charset val="204"/>
    </font>
    <font>
      <sz val="10"/>
      <color theme="9" tint="0.39997558519241921"/>
      <name val="Arial Cyr"/>
      <charset val="204"/>
    </font>
    <font>
      <b/>
      <sz val="9"/>
      <color theme="9" tint="0.39997558519241921"/>
      <name val="Arial Cyr"/>
      <charset val="204"/>
    </font>
    <font>
      <sz val="10"/>
      <color theme="2" tint="-0.499984740745262"/>
      <name val="Arial Cyr"/>
      <charset val="204"/>
    </font>
    <font>
      <sz val="9"/>
      <color theme="2" tint="-0.499984740745262"/>
      <name val="Arial Cyr"/>
      <charset val="204"/>
    </font>
    <font>
      <sz val="10"/>
      <color rgb="FF00B050"/>
      <name val="Arial Cyr"/>
      <charset val="204"/>
    </font>
    <font>
      <sz val="8"/>
      <color theme="0" tint="-0.34998626667073579"/>
      <name val="Arial Cyr"/>
      <charset val="204"/>
    </font>
    <font>
      <sz val="10"/>
      <color theme="0" tint="-0.34998626667073579"/>
      <name val="Arial Cyr"/>
      <charset val="204"/>
    </font>
    <font>
      <sz val="10"/>
      <color theme="5"/>
      <name val="Arial Cyr"/>
      <charset val="204"/>
    </font>
    <font>
      <b/>
      <sz val="10"/>
      <color rgb="FF006D8F"/>
      <name val="Arial"/>
      <family val="2"/>
      <charset val="204"/>
    </font>
    <font>
      <b/>
      <sz val="11"/>
      <color rgb="FF006D8F"/>
      <name val="Calibri"/>
      <family val="2"/>
      <charset val="204"/>
    </font>
    <font>
      <sz val="9"/>
      <color rgb="FF006D8F"/>
      <name val="Calibri"/>
      <family val="2"/>
      <charset val="204"/>
    </font>
    <font>
      <b/>
      <sz val="10"/>
      <color rgb="FF006D8F"/>
      <name val="Calibri"/>
      <family val="2"/>
      <charset val="204"/>
    </font>
    <font>
      <b/>
      <sz val="10"/>
      <color rgb="FFA50021"/>
      <name val="Calibri"/>
      <family val="2"/>
      <charset val="204"/>
    </font>
    <font>
      <sz val="9"/>
      <color rgb="FFA50021"/>
      <name val="Calibri"/>
      <family val="2"/>
      <charset val="204"/>
    </font>
    <font>
      <b/>
      <sz val="10"/>
      <color rgb="FFA50021"/>
      <name val="Arial"/>
      <family val="2"/>
      <charset val="204"/>
    </font>
    <font>
      <sz val="9"/>
      <color theme="9"/>
      <name val="Arial"/>
      <family val="2"/>
      <charset val="204"/>
    </font>
    <font>
      <b/>
      <sz val="9"/>
      <color theme="9"/>
      <name val="Arial"/>
      <family val="2"/>
      <charset val="204"/>
    </font>
    <font>
      <sz val="11"/>
      <color rgb="FF006D8F"/>
      <name val="Calibri"/>
      <family val="2"/>
      <charset val="204"/>
    </font>
    <font>
      <b/>
      <sz val="9"/>
      <color theme="9"/>
      <name val="Arial Cyr"/>
      <charset val="204"/>
    </font>
    <font>
      <b/>
      <sz val="18"/>
      <color rgb="FFC00000"/>
      <name val="Arial"/>
      <family val="2"/>
      <charset val="204"/>
    </font>
    <font>
      <b/>
      <sz val="12"/>
      <color theme="1" tint="4.9989318521683403E-2"/>
      <name val="Arial"/>
      <family val="2"/>
      <charset val="204"/>
    </font>
    <font>
      <sz val="12"/>
      <color rgb="FF006D8F"/>
      <name val="Arial Cyr"/>
      <charset val="204"/>
    </font>
    <font>
      <b/>
      <sz val="9"/>
      <color rgb="FF006D8F"/>
      <name val="Arial Cyr"/>
      <charset val="204"/>
    </font>
    <font>
      <b/>
      <sz val="14"/>
      <color theme="8" tint="-0.499984740745262"/>
      <name val="Arial"/>
      <family val="2"/>
      <charset val="204"/>
    </font>
    <font>
      <b/>
      <sz val="10"/>
      <color theme="1" tint="0.14999847407452621"/>
      <name val="Arial"/>
      <family val="2"/>
      <charset val="204"/>
    </font>
    <font>
      <sz val="9"/>
      <color rgb="FF92D050"/>
      <name val="Arial"/>
      <family val="2"/>
      <charset val="204"/>
    </font>
    <font>
      <u/>
      <sz val="11"/>
      <color theme="2" tint="-0.249977111117893"/>
      <name val="Calibri"/>
      <family val="2"/>
      <charset val="204"/>
    </font>
    <font>
      <b/>
      <sz val="8"/>
      <color theme="0"/>
      <name val="Arial Cyr"/>
      <charset val="204"/>
    </font>
    <font>
      <b/>
      <sz val="16"/>
      <color theme="0"/>
      <name val="Calibri"/>
      <family val="2"/>
      <charset val="204"/>
      <scheme val="minor"/>
    </font>
    <font>
      <sz val="9"/>
      <color theme="5" tint="-0.499984740745262"/>
      <name val="Calibri"/>
      <family val="2"/>
      <charset val="204"/>
    </font>
    <font>
      <b/>
      <sz val="9"/>
      <color theme="2" tint="-0.499984740745262"/>
      <name val="Calibri"/>
      <family val="2"/>
      <charset val="204"/>
    </font>
    <font>
      <sz val="9"/>
      <color theme="2" tint="-0.499984740745262"/>
      <name val="Calibri"/>
      <family val="2"/>
      <charset val="204"/>
    </font>
    <font>
      <sz val="8"/>
      <color theme="2" tint="-0.499984740745262"/>
      <name val="Calibri"/>
      <family val="2"/>
      <charset val="204"/>
    </font>
    <font>
      <b/>
      <sz val="9"/>
      <color rgb="FF006D8F"/>
      <name val="Calibri"/>
      <family val="2"/>
      <charset val="204"/>
    </font>
    <font>
      <sz val="10"/>
      <color theme="8" tint="-0.499984740745262"/>
      <name val="Arial"/>
      <family val="2"/>
      <charset val="204"/>
    </font>
    <font>
      <b/>
      <sz val="30"/>
      <name val="Arabic Typesetting"/>
      <family val="4"/>
    </font>
    <font>
      <b/>
      <sz val="11"/>
      <color rgb="FF000000"/>
      <name val="Calibri"/>
      <family val="2"/>
      <charset val="204"/>
    </font>
    <font>
      <sz val="10"/>
      <color rgb="FF262626"/>
      <name val="Calibri"/>
      <family val="2"/>
      <charset val="204"/>
    </font>
    <font>
      <b/>
      <sz val="10"/>
      <color rgb="FF00B050"/>
      <name val="Calibri"/>
      <family val="2"/>
      <charset val="204"/>
    </font>
    <font>
      <b/>
      <sz val="10"/>
      <color theme="8"/>
      <name val="Calibri"/>
      <family val="2"/>
      <charset val="204"/>
    </font>
    <font>
      <b/>
      <sz val="11"/>
      <color theme="8" tint="-0.249977111117893"/>
      <name val="Verdana"/>
      <family val="2"/>
      <charset val="204"/>
    </font>
    <font>
      <sz val="11"/>
      <color theme="8" tint="-0.249977111117893"/>
      <name val="Calibri"/>
      <family val="2"/>
      <charset val="204"/>
    </font>
    <font>
      <b/>
      <sz val="10"/>
      <color theme="2" tint="-0.499984740745262"/>
      <name val="Calibri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8"/>
      <color theme="5"/>
      <name val="Verdana"/>
      <family val="2"/>
      <charset val="204"/>
    </font>
    <font>
      <b/>
      <i/>
      <u/>
      <sz val="10.5"/>
      <color rgb="FF3B3838"/>
      <name val="Calibri"/>
      <family val="2"/>
      <charset val="204"/>
    </font>
    <font>
      <b/>
      <sz val="10"/>
      <color theme="5" tint="-0.499984740745262"/>
      <name val="Arial"/>
      <family val="2"/>
      <charset val="204"/>
    </font>
    <font>
      <sz val="9"/>
      <color rgb="FFFF5050"/>
      <name val="Arial"/>
      <family val="2"/>
      <charset val="204"/>
    </font>
    <font>
      <sz val="7"/>
      <color theme="2" tint="-0.499984740745262"/>
      <name val="Calibri"/>
      <family val="2"/>
      <charset val="204"/>
    </font>
    <font>
      <sz val="9"/>
      <color theme="9" tint="0.59999389629810485"/>
      <name val="Arial"/>
      <family val="2"/>
      <charset val="204"/>
    </font>
    <font>
      <sz val="10"/>
      <color theme="9" tint="0.59999389629810485"/>
      <name val="Arial Cyr"/>
      <charset val="204"/>
    </font>
    <font>
      <sz val="12"/>
      <color theme="9" tint="0.59999389629810485"/>
      <name val="Arial Cyr"/>
      <charset val="204"/>
    </font>
    <font>
      <b/>
      <sz val="9"/>
      <color theme="8"/>
      <name val="Arial"/>
      <family val="2"/>
      <charset val="204"/>
    </font>
    <font>
      <b/>
      <sz val="8"/>
      <color theme="0" tint="-0.34998626667073579"/>
      <name val="Arial Cyr"/>
      <charset val="204"/>
    </font>
    <font>
      <b/>
      <sz val="7.5"/>
      <color theme="9"/>
      <name val="Calibri"/>
      <family val="2"/>
      <charset val="204"/>
    </font>
    <font>
      <sz val="7.5"/>
      <color theme="9"/>
      <name val="Calibri"/>
      <family val="2"/>
      <charset val="204"/>
    </font>
    <font>
      <sz val="8"/>
      <color rgb="FFE7E6E6"/>
      <name val="Arial"/>
      <family val="2"/>
      <charset val="204"/>
    </font>
    <font>
      <b/>
      <sz val="11"/>
      <color theme="8"/>
      <name val="Arial"/>
      <family val="2"/>
      <charset val="204"/>
    </font>
    <font>
      <b/>
      <sz val="8.5"/>
      <color rgb="FF00B050"/>
      <name val="Calibri"/>
      <family val="2"/>
      <charset val="204"/>
    </font>
    <font>
      <b/>
      <sz val="12"/>
      <color theme="2" tint="-0.749992370372631"/>
      <name val="Calibri"/>
      <family val="2"/>
      <charset val="204"/>
    </font>
    <font>
      <sz val="9"/>
      <color theme="2" tint="-0.749992370372631"/>
      <name val="Arial"/>
      <family val="2"/>
      <charset val="204"/>
    </font>
    <font>
      <sz val="8"/>
      <color theme="2" tint="-0.749992370372631"/>
      <name val="Arial"/>
      <family val="2"/>
      <charset val="204"/>
    </font>
    <font>
      <sz val="10"/>
      <color theme="2" tint="-0.749992370372631"/>
      <name val="Arial Cyr"/>
      <charset val="204"/>
    </font>
    <font>
      <sz val="8"/>
      <color rgb="FF767171"/>
      <name val="Calibri"/>
      <family val="2"/>
      <charset val="204"/>
    </font>
    <font>
      <sz val="12"/>
      <name val="Calibri"/>
      <family val="2"/>
      <charset val="204"/>
    </font>
    <font>
      <sz val="11.5"/>
      <name val="Calibri"/>
      <family val="2"/>
      <charset val="204"/>
    </font>
    <font>
      <sz val="8"/>
      <color theme="0" tint="-0.499984740745262"/>
      <name val="Calibri"/>
      <family val="2"/>
      <charset val="204"/>
    </font>
    <font>
      <b/>
      <sz val="8"/>
      <color theme="0" tint="-0.499984740745262"/>
      <name val="Calibri"/>
      <family val="2"/>
      <charset val="204"/>
    </font>
    <font>
      <sz val="11"/>
      <color rgb="FF005E7C"/>
      <name val="Calibri"/>
      <family val="2"/>
      <charset val="204"/>
    </font>
    <font>
      <b/>
      <sz val="9"/>
      <color theme="5" tint="-0.499984740745262"/>
      <name val="Calibri"/>
      <family val="2"/>
      <charset val="204"/>
    </font>
    <font>
      <b/>
      <sz val="9"/>
      <color rgb="FF004054"/>
      <name val="Arial Cyr"/>
      <charset val="204"/>
    </font>
    <font>
      <sz val="8.5"/>
      <color rgb="FFD9D9D9"/>
      <name val="Calibri"/>
      <family val="2"/>
      <charset val="204"/>
    </font>
    <font>
      <sz val="8.5"/>
      <color theme="2" tint="-0.499984740745262"/>
      <name val="Calibri"/>
      <family val="2"/>
      <charset val="204"/>
    </font>
    <font>
      <b/>
      <sz val="8.5"/>
      <color rgb="FFBFBFBF"/>
      <name val="Calibri"/>
      <family val="2"/>
      <charset val="204"/>
    </font>
    <font>
      <b/>
      <sz val="14"/>
      <color theme="0"/>
      <name val="Calibri"/>
      <family val="2"/>
      <charset val="204"/>
    </font>
    <font>
      <sz val="9"/>
      <color theme="2" tint="-0.249977111117893"/>
      <name val="Arial"/>
      <family val="2"/>
      <charset val="204"/>
    </font>
    <font>
      <b/>
      <sz val="7.5"/>
      <color rgb="FFA50021"/>
      <name val="Calibri"/>
      <family val="2"/>
      <charset val="204"/>
    </font>
    <font>
      <sz val="10"/>
      <color theme="5" tint="-0.499984740745262"/>
      <name val="Arial Cyr"/>
      <charset val="204"/>
    </font>
    <font>
      <b/>
      <sz val="8"/>
      <color theme="8"/>
      <name val="Arial"/>
      <family val="2"/>
      <charset val="204"/>
    </font>
    <font>
      <sz val="10"/>
      <color rgb="FFA50021"/>
      <name val="Arial"/>
      <family val="2"/>
      <charset val="204"/>
    </font>
    <font>
      <b/>
      <sz val="10"/>
      <color rgb="FFCC33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3"/>
      <color theme="0"/>
      <name val="Calibri"/>
      <family val="2"/>
      <charset val="204"/>
    </font>
    <font>
      <b/>
      <sz val="16"/>
      <color theme="0"/>
      <name val="Calibri"/>
      <family val="2"/>
      <charset val="204"/>
    </font>
    <font>
      <b/>
      <sz val="15"/>
      <color theme="0"/>
      <name val="Calibri"/>
      <family val="2"/>
      <charset val="204"/>
    </font>
    <font>
      <sz val="8"/>
      <color rgb="FFD9D9D9"/>
      <name val="Calibri"/>
      <family val="2"/>
      <charset val="204"/>
    </font>
    <font>
      <sz val="8"/>
      <color rgb="FF808080"/>
      <name val="Calibri"/>
      <family val="2"/>
      <charset val="204"/>
    </font>
    <font>
      <b/>
      <sz val="14"/>
      <color theme="1" tint="4.9989318521683403E-2"/>
      <name val="Arial"/>
      <family val="2"/>
      <charset val="204"/>
    </font>
    <font>
      <b/>
      <sz val="13"/>
      <color theme="1" tint="4.9989318521683403E-2"/>
      <name val="Arial"/>
      <family val="2"/>
      <charset val="204"/>
    </font>
    <font>
      <b/>
      <sz val="9"/>
      <name val="Calibri"/>
      <family val="2"/>
      <charset val="204"/>
    </font>
    <font>
      <u/>
      <sz val="10"/>
      <color rgb="FF006D8F"/>
      <name val="Calibri"/>
      <family val="2"/>
      <charset val="204"/>
    </font>
    <font>
      <u/>
      <sz val="10"/>
      <color rgb="FF2F9996"/>
      <name val="Calibri"/>
      <family val="2"/>
      <charset val="204"/>
    </font>
    <font>
      <u/>
      <sz val="10"/>
      <color theme="2" tint="-0.499984740745262"/>
      <name val="Calibri"/>
      <family val="2"/>
      <charset val="204"/>
    </font>
    <font>
      <sz val="10"/>
      <color theme="3" tint="-0.249977111117893"/>
      <name val="Calibri"/>
      <family val="2"/>
      <charset val="204"/>
    </font>
    <font>
      <u/>
      <sz val="10"/>
      <color theme="2" tint="-0.89999084444715716"/>
      <name val="Calibri"/>
      <family val="2"/>
      <charset val="204"/>
    </font>
    <font>
      <b/>
      <sz val="11"/>
      <color theme="1" tint="4.9989318521683403E-2"/>
      <name val="Arial"/>
      <family val="2"/>
      <charset val="204"/>
    </font>
    <font>
      <b/>
      <sz val="10"/>
      <color theme="1" tint="4.9989318521683403E-2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14"/>
      <color theme="1" tint="4.9989318521683403E-2"/>
      <name val="Arial"/>
      <family val="2"/>
      <charset val="204"/>
    </font>
    <font>
      <sz val="12"/>
      <color theme="1" tint="4.9989318521683403E-2"/>
      <name val="Arial"/>
      <family val="2"/>
      <charset val="204"/>
    </font>
    <font>
      <b/>
      <sz val="16"/>
      <color theme="1" tint="4.9989318521683403E-2"/>
      <name val="Arial"/>
      <family val="2"/>
      <charset val="204"/>
    </font>
    <font>
      <b/>
      <sz val="16"/>
      <color theme="1" tint="4.9989318521683403E-2"/>
      <name val="Calibri"/>
      <family val="2"/>
      <charset val="204"/>
    </font>
    <font>
      <b/>
      <sz val="11"/>
      <color theme="1" tint="0.249977111117893"/>
      <name val="Calibri"/>
      <family val="2"/>
      <charset val="204"/>
    </font>
    <font>
      <sz val="11"/>
      <color theme="1" tint="0.249977111117893"/>
      <name val="Calibri"/>
      <family val="2"/>
      <charset val="204"/>
    </font>
    <font>
      <b/>
      <sz val="14"/>
      <color theme="3" tint="-0.499984740745262"/>
      <name val="Arial"/>
      <family val="2"/>
      <charset val="204"/>
    </font>
    <font>
      <b/>
      <sz val="8"/>
      <color rgb="FF767171"/>
      <name val="Calibri"/>
      <family val="2"/>
      <charset val="204"/>
    </font>
    <font>
      <b/>
      <sz val="10"/>
      <color theme="3" tint="-0.499984740745262"/>
      <name val="Arial"/>
      <family val="2"/>
      <charset val="204"/>
    </font>
    <font>
      <b/>
      <i/>
      <sz val="10"/>
      <color rgb="FF767171"/>
      <name val="Calibri"/>
      <family val="2"/>
      <charset val="204"/>
    </font>
    <font>
      <b/>
      <i/>
      <sz val="11"/>
      <color rgb="FF767171"/>
      <name val="Calibri"/>
      <family val="2"/>
      <charset val="204"/>
    </font>
    <font>
      <sz val="16"/>
      <color rgb="FFFFFFFF"/>
      <name val="Calibri"/>
      <family val="2"/>
      <charset val="204"/>
    </font>
    <font>
      <sz val="24"/>
      <color rgb="FFFFFFFF"/>
      <name val="Calibri"/>
      <family val="2"/>
      <charset val="204"/>
    </font>
    <font>
      <b/>
      <sz val="20"/>
      <color rgb="FFFFFFFF"/>
      <name val="Calibri"/>
      <family val="2"/>
      <charset val="204"/>
    </font>
    <font>
      <b/>
      <sz val="18"/>
      <color theme="1" tint="0.14999847407452621"/>
      <name val="Arial"/>
      <family val="2"/>
      <charset val="204"/>
    </font>
    <font>
      <sz val="16"/>
      <color theme="0"/>
      <name val="Calibri"/>
      <family val="2"/>
      <charset val="204"/>
    </font>
    <font>
      <vertAlign val="superscript"/>
      <sz val="9"/>
      <color theme="2" tint="-0.499984740745262"/>
      <name val="Calibri"/>
      <family val="2"/>
      <charset val="204"/>
    </font>
    <font>
      <vertAlign val="superscript"/>
      <sz val="8"/>
      <color rgb="FF767171"/>
      <name val="Calibri"/>
      <family val="2"/>
      <charset val="204"/>
    </font>
    <font>
      <sz val="12"/>
      <color theme="2" tint="-0.749992370372631"/>
      <name val="Calibri"/>
      <family val="2"/>
      <charset val="204"/>
    </font>
    <font>
      <sz val="12"/>
      <color theme="5" tint="-0.249977111117893"/>
      <name val="Calibri"/>
      <family val="2"/>
      <charset val="204"/>
    </font>
    <font>
      <b/>
      <sz val="12"/>
      <color theme="5" tint="-0.249977111117893"/>
      <name val="Calibri"/>
      <family val="2"/>
      <charset val="204"/>
    </font>
    <font>
      <b/>
      <sz val="11"/>
      <color rgb="FF1F9D6D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theme="6"/>
      <name val="Arial"/>
      <family val="2"/>
      <charset val="204"/>
    </font>
    <font>
      <sz val="8"/>
      <color theme="5" tint="-0.249977111117893"/>
      <name val="Arial"/>
      <family val="2"/>
      <charset val="204"/>
    </font>
    <font>
      <sz val="8"/>
      <color theme="9" tint="0.59999389629810485"/>
      <name val="Arial"/>
      <family val="2"/>
      <charset val="204"/>
    </font>
    <font>
      <b/>
      <sz val="11"/>
      <color rgb="FF637B9B"/>
      <name val="Calibri"/>
      <family val="2"/>
      <charset val="204"/>
    </font>
    <font>
      <sz val="8"/>
      <color theme="6" tint="-0.249977111117893"/>
      <name val="Calibri"/>
      <family val="2"/>
      <charset val="204"/>
    </font>
    <font>
      <b/>
      <sz val="10"/>
      <color rgb="FF005E7C"/>
      <name val="Arial"/>
      <family val="2"/>
      <charset val="204"/>
    </font>
    <font>
      <b/>
      <sz val="10"/>
      <color rgb="FF637B9B"/>
      <name val="Arial"/>
      <family val="2"/>
      <charset val="204"/>
    </font>
    <font>
      <b/>
      <sz val="10"/>
      <color rgb="FF637B9B"/>
      <name val="Calibri"/>
      <family val="2"/>
      <charset val="204"/>
    </font>
    <font>
      <b/>
      <sz val="10"/>
      <color rgb="FF637B9B"/>
      <name val="Calibri"/>
      <family val="2"/>
      <charset val="204"/>
      <scheme val="minor"/>
    </font>
    <font>
      <sz val="8"/>
      <color theme="6" tint="-0.249977111117893"/>
      <name val="Calibri"/>
      <family val="2"/>
      <charset val="204"/>
      <scheme val="minor"/>
    </font>
    <font>
      <b/>
      <sz val="10"/>
      <color theme="6" tint="-0.249977111117893"/>
      <name val="Calibri"/>
      <family val="2"/>
      <charset val="204"/>
      <scheme val="minor"/>
    </font>
    <font>
      <sz val="8"/>
      <color rgb="FF637B9B"/>
      <name val="Calibri"/>
      <family val="2"/>
      <charset val="204"/>
      <scheme val="minor"/>
    </font>
    <font>
      <sz val="10"/>
      <color theme="6" tint="-0.249977111117893"/>
      <name val="Calibri"/>
      <family val="2"/>
      <charset val="204"/>
      <scheme val="minor"/>
    </font>
    <font>
      <sz val="10"/>
      <color rgb="FF637B9B"/>
      <name val="Calibri"/>
      <family val="2"/>
      <charset val="204"/>
      <scheme val="minor"/>
    </font>
    <font>
      <b/>
      <sz val="10"/>
      <color rgb="FF004054"/>
      <name val="Calibri"/>
      <family val="2"/>
      <charset val="204"/>
    </font>
    <font>
      <sz val="10"/>
      <color rgb="FF004054"/>
      <name val="Calibri"/>
      <family val="2"/>
      <charset val="204"/>
    </font>
    <font>
      <sz val="10"/>
      <color rgb="FF637B9B"/>
      <name val="Calibri"/>
      <family val="2"/>
      <charset val="204"/>
    </font>
    <font>
      <sz val="9"/>
      <color theme="6" tint="-0.249977111117893"/>
      <name val="Calibri"/>
      <family val="2"/>
      <charset val="204"/>
    </font>
    <font>
      <b/>
      <sz val="10"/>
      <color rgb="FF005E7C"/>
      <name val="Calibri"/>
      <family val="2"/>
      <charset val="204"/>
      <scheme val="minor"/>
    </font>
    <font>
      <b/>
      <sz val="11"/>
      <color rgb="FF005E7C"/>
      <name val="Calibri"/>
      <family val="2"/>
      <charset val="204"/>
    </font>
    <font>
      <sz val="9"/>
      <color rgb="FF005E7C"/>
      <name val="Calibri"/>
      <family val="2"/>
      <charset val="204"/>
    </font>
    <font>
      <sz val="10"/>
      <color rgb="FF005E7C"/>
      <name val="Calibri"/>
      <family val="2"/>
      <charset val="204"/>
      <scheme val="minor"/>
    </font>
    <font>
      <b/>
      <sz val="8"/>
      <color rgb="FF262626"/>
      <name val="Arial"/>
      <family val="2"/>
      <charset val="204"/>
    </font>
    <font>
      <b/>
      <sz val="12"/>
      <color theme="8" tint="0.59999389629810485"/>
      <name val="Calibri"/>
      <family val="2"/>
      <charset val="204"/>
    </font>
    <font>
      <b/>
      <sz val="12"/>
      <color theme="7" tint="0.59999389629810485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color rgb="FF0D0D0D"/>
      <name val="Calibri"/>
      <family val="2"/>
      <charset val="204"/>
      <scheme val="minor"/>
    </font>
    <font>
      <sz val="10"/>
      <color rgb="FF0D0D0D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6D8F"/>
      <name val="Calibri"/>
      <family val="2"/>
      <charset val="204"/>
      <scheme val="minor"/>
    </font>
    <font>
      <b/>
      <sz val="10"/>
      <color theme="5" tint="-0.249977111117893"/>
      <name val="Calibri"/>
      <family val="2"/>
      <charset val="204"/>
      <scheme val="minor"/>
    </font>
    <font>
      <b/>
      <sz val="10"/>
      <color rgb="FFA50021"/>
      <name val="Calibri"/>
      <family val="2"/>
      <charset val="204"/>
      <scheme val="minor"/>
    </font>
    <font>
      <b/>
      <sz val="10"/>
      <color rgb="FF262626"/>
      <name val="Calibri"/>
      <family val="2"/>
      <charset val="204"/>
      <scheme val="minor"/>
    </font>
    <font>
      <b/>
      <sz val="10"/>
      <color theme="8" tint="-0.499984740745262"/>
      <name val="Calibri"/>
      <family val="2"/>
      <charset val="204"/>
      <scheme val="minor"/>
    </font>
    <font>
      <b/>
      <sz val="10"/>
      <color rgb="FF1C1C1C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 tint="0.14999847407452621"/>
      <name val="Calibri"/>
      <family val="2"/>
      <charset val="204"/>
      <scheme val="minor"/>
    </font>
    <font>
      <sz val="10"/>
      <color rgb="FF40404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b/>
      <sz val="10"/>
      <color rgb="FF1F4E79"/>
      <name val="Calibri"/>
      <family val="2"/>
      <charset val="204"/>
      <scheme val="minor"/>
    </font>
    <font>
      <b/>
      <sz val="10"/>
      <color theme="2" tint="-0.499984740745262"/>
      <name val="Calibri"/>
      <family val="2"/>
      <charset val="204"/>
      <scheme val="minor"/>
    </font>
    <font>
      <sz val="10"/>
      <color theme="1" tint="0.14999847407452621"/>
      <name val="Calibri"/>
      <family val="2"/>
      <charset val="204"/>
      <scheme val="minor"/>
    </font>
    <font>
      <b/>
      <sz val="10"/>
      <color rgb="FF203864"/>
      <name val="Calibri"/>
      <family val="2"/>
      <charset val="204"/>
      <scheme val="minor"/>
    </font>
    <font>
      <sz val="9"/>
      <color theme="7"/>
      <name val="Arial Cyr"/>
      <charset val="204"/>
    </font>
    <font>
      <sz val="9"/>
      <color theme="7"/>
      <name val="Verdana"/>
      <family val="2"/>
      <charset val="204"/>
    </font>
    <font>
      <sz val="9"/>
      <color theme="7"/>
      <name val="Calibri"/>
      <family val="2"/>
      <charset val="204"/>
    </font>
    <font>
      <sz val="9"/>
      <color theme="0" tint="-0.249977111117893"/>
      <name val="Arial Cyr"/>
      <charset val="204"/>
    </font>
    <font>
      <sz val="9"/>
      <color theme="0" tint="-0.249977111117893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  <font>
      <b/>
      <sz val="10"/>
      <color theme="0" tint="-0.3499862666707357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Arial Cyr"/>
      <charset val="204"/>
    </font>
    <font>
      <sz val="11"/>
      <color rgb="FFFF5050"/>
      <name val="Calibri"/>
      <family val="2"/>
      <charset val="204"/>
    </font>
    <font>
      <sz val="11"/>
      <color theme="1" tint="0.499984740745262"/>
      <name val="Calibri"/>
      <family val="2"/>
      <charset val="204"/>
    </font>
    <font>
      <b/>
      <sz val="12"/>
      <color rgb="FF005E7C"/>
      <name val="Calibri"/>
      <family val="2"/>
      <charset val="204"/>
    </font>
    <font>
      <b/>
      <sz val="12"/>
      <color theme="4"/>
      <name val="Calibri"/>
      <family val="2"/>
      <charset val="204"/>
    </font>
    <font>
      <b/>
      <sz val="12"/>
      <color theme="5"/>
      <name val="Calibri"/>
      <family val="2"/>
      <charset val="204"/>
    </font>
    <font>
      <sz val="11"/>
      <color theme="2" tint="-0.499984740745262"/>
      <name val="Calibri"/>
      <family val="2"/>
      <charset val="204"/>
    </font>
    <font>
      <sz val="11"/>
      <color theme="8"/>
      <name val="Calibri"/>
      <family val="2"/>
      <charset val="204"/>
    </font>
    <font>
      <sz val="11"/>
      <color theme="9"/>
      <name val="Calibri"/>
      <family val="2"/>
      <charset val="204"/>
    </font>
    <font>
      <sz val="11"/>
      <color theme="7"/>
      <name val="Calibri"/>
      <family val="2"/>
      <charset val="204"/>
    </font>
    <font>
      <b/>
      <sz val="11"/>
      <color theme="7"/>
      <name val="Calibri"/>
      <family val="2"/>
      <charset val="204"/>
    </font>
    <font>
      <b/>
      <sz val="11"/>
      <color theme="8"/>
      <name val="Calibri"/>
      <family val="2"/>
      <charset val="204"/>
    </font>
    <font>
      <sz val="10"/>
      <color theme="1" tint="4.9989318521683403E-2"/>
      <name val="Calibri"/>
      <family val="2"/>
      <scheme val="minor"/>
    </font>
    <font>
      <b/>
      <sz val="8"/>
      <color rgb="FF00B050"/>
      <name val="Arial"/>
      <family val="2"/>
      <charset val="204"/>
    </font>
    <font>
      <b/>
      <sz val="11"/>
      <color theme="2" tint="-0.749992370372631"/>
      <name val="Calibri"/>
      <family val="2"/>
      <charset val="204"/>
    </font>
    <font>
      <sz val="9"/>
      <color theme="2" tint="-0.749992370372631"/>
      <name val="Calibri"/>
      <family val="2"/>
      <charset val="204"/>
    </font>
    <font>
      <b/>
      <sz val="10"/>
      <color theme="2" tint="-0.749992370372631"/>
      <name val="Calibri"/>
      <family val="2"/>
      <charset val="204"/>
      <scheme val="minor"/>
    </font>
    <font>
      <b/>
      <sz val="1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DEDED"/>
        <bgColor rgb="FFF2F2F2"/>
      </patternFill>
    </fill>
    <fill>
      <patternFill patternType="solid">
        <fgColor rgb="FFD6DCE5"/>
        <bgColor rgb="FFD9D9D9"/>
      </patternFill>
    </fill>
    <fill>
      <patternFill patternType="solid">
        <fgColor rgb="FF404040"/>
        <bgColor rgb="FF3B3838"/>
      </patternFill>
    </fill>
    <fill>
      <patternFill patternType="solid">
        <fgColor rgb="FF333F50"/>
        <bgColor rgb="FF404040"/>
      </patternFill>
    </fill>
    <fill>
      <patternFill patternType="solid">
        <fgColor rgb="FFED7D31"/>
        <bgColor rgb="FFBF9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EDEDED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rgb="FFD9D9D9"/>
      </patternFill>
    </fill>
    <fill>
      <patternFill patternType="solid">
        <fgColor theme="7" tint="0.59999389629810485"/>
        <bgColor rgb="FFF2F2F2"/>
      </patternFill>
    </fill>
    <fill>
      <patternFill patternType="solid">
        <fgColor rgb="FFC00000"/>
        <bgColor rgb="FFBF9000"/>
      </patternFill>
    </fill>
    <fill>
      <patternFill patternType="solid">
        <fgColor rgb="FF006D8F"/>
        <bgColor rgb="FF3399FF"/>
      </patternFill>
    </fill>
    <fill>
      <patternFill patternType="solid">
        <fgColor theme="5"/>
        <bgColor rgb="FFF2F2F2"/>
      </patternFill>
    </fill>
    <fill>
      <patternFill patternType="solid">
        <fgColor rgb="FF006D8F"/>
        <bgColor rgb="FFF2F2F2"/>
      </patternFill>
    </fill>
    <fill>
      <patternFill patternType="solid">
        <fgColor rgb="FF006D8F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5"/>
        <bgColor rgb="FFD9D9D9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3" tint="0.59999389629810485"/>
        <bgColor rgb="FFEDEDED"/>
      </patternFill>
    </fill>
    <fill>
      <patternFill patternType="solid">
        <fgColor theme="8" tint="-0.249977111117893"/>
        <bgColor rgb="FF3399FF"/>
      </patternFill>
    </fill>
    <fill>
      <patternFill patternType="solid">
        <fgColor theme="2"/>
        <bgColor rgb="FFD9D9D9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/>
        <bgColor rgb="FF843C0B"/>
      </patternFill>
    </fill>
    <fill>
      <patternFill patternType="solid">
        <fgColor rgb="FF005E7C"/>
        <bgColor rgb="FF3399FF"/>
      </patternFill>
    </fill>
    <fill>
      <patternFill patternType="solid">
        <fgColor rgb="FF005E7C"/>
        <bgColor rgb="FFF2F2F2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2" tint="-0.499984740745262"/>
        <bgColor rgb="FF843C0B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D9D9D9"/>
      </patternFill>
    </fill>
    <fill>
      <patternFill patternType="solid">
        <fgColor rgb="FF2F9996"/>
        <bgColor rgb="FF016A7D"/>
      </patternFill>
    </fill>
    <fill>
      <patternFill patternType="solid">
        <fgColor theme="3" tint="-0.249977111117893"/>
        <bgColor rgb="FF40404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637B9B"/>
        <bgColor indexed="64"/>
      </patternFill>
    </fill>
    <fill>
      <patternFill patternType="solid">
        <fgColor theme="3" tint="0.39997558519241921"/>
        <bgColor rgb="FF843C0B"/>
      </patternFill>
    </fill>
    <fill>
      <patternFill patternType="solid">
        <fgColor theme="3" tint="0.79998168889431442"/>
        <bgColor rgb="FF843C0B"/>
      </patternFill>
    </fill>
    <fill>
      <patternFill patternType="solid">
        <fgColor rgb="FF978203"/>
        <bgColor rgb="FF843C0B"/>
      </patternFill>
    </fill>
    <fill>
      <patternFill patternType="solid">
        <fgColor theme="3" tint="0.39997558519241921"/>
        <bgColor rgb="FFBF9000"/>
      </patternFill>
    </fill>
    <fill>
      <patternFill patternType="solid">
        <fgColor theme="3" tint="-0.249977111117893"/>
        <bgColor rgb="FFBF9000"/>
      </patternFill>
    </fill>
    <fill>
      <patternFill patternType="solid">
        <fgColor rgb="FF1F9D6D"/>
        <bgColor rgb="FF028458"/>
      </patternFill>
    </fill>
    <fill>
      <patternFill patternType="solid">
        <fgColor rgb="FFFFC000"/>
        <bgColor rgb="FFC00000"/>
      </patternFill>
    </fill>
    <fill>
      <patternFill patternType="solid">
        <fgColor rgb="FFFFFF00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5E7C"/>
        <bgColor rgb="FFC00000"/>
      </patternFill>
    </fill>
    <fill>
      <patternFill patternType="solid">
        <fgColor rgb="FF005E7C"/>
        <bgColor indexed="64"/>
      </patternFill>
    </fill>
    <fill>
      <patternFill patternType="solid">
        <fgColor theme="0" tint="-0.499984740745262"/>
        <bgColor rgb="FFC00000"/>
      </patternFill>
    </fill>
    <fill>
      <patternFill patternType="solid">
        <fgColor theme="0" tint="-0.499984740745262"/>
        <bgColor rgb="FFF2F2F2"/>
      </patternFill>
    </fill>
    <fill>
      <patternFill patternType="solid">
        <fgColor theme="8"/>
        <bgColor rgb="FFC00000"/>
      </patternFill>
    </fill>
    <fill>
      <patternFill patternType="solid">
        <fgColor theme="8"/>
        <bgColor rgb="FFF2F2F2"/>
      </patternFill>
    </fill>
    <fill>
      <patternFill patternType="solid">
        <fgColor rgb="FF005E7C"/>
        <bgColor rgb="FFEDEDED"/>
      </patternFill>
    </fill>
    <fill>
      <patternFill patternType="solid">
        <fgColor theme="0" tint="-0.499984740745262"/>
        <bgColor rgb="FFEDEDED"/>
      </patternFill>
    </fill>
    <fill>
      <patternFill patternType="solid">
        <fgColor theme="8"/>
        <bgColor rgb="FF5B9BD5"/>
      </patternFill>
    </fill>
    <fill>
      <patternFill patternType="solid">
        <fgColor theme="8"/>
        <bgColor rgb="FFEDEDED"/>
      </patternFill>
    </fill>
    <fill>
      <patternFill patternType="solid">
        <fgColor theme="2"/>
        <bgColor rgb="FFEDEDED"/>
      </patternFill>
    </fill>
    <fill>
      <patternFill patternType="solid">
        <fgColor theme="2"/>
        <bgColor rgb="FFF2F2F2"/>
      </patternFill>
    </fill>
    <fill>
      <patternFill patternType="solid">
        <fgColor theme="6" tint="0.79998168889431442"/>
        <bgColor rgb="FFF2F2F2"/>
      </patternFill>
    </fill>
  </fills>
  <borders count="7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595959"/>
      </bottom>
      <diagonal/>
    </border>
    <border>
      <left/>
      <right/>
      <top/>
      <bottom style="thin">
        <color indexed="64"/>
      </bottom>
      <diagonal/>
    </border>
    <border>
      <left style="thin">
        <color rgb="FF595959"/>
      </left>
      <right style="thin">
        <color rgb="FF595959"/>
      </right>
      <top style="medium">
        <color theme="2" tint="-0.89999084444715716"/>
      </top>
      <bottom style="medium">
        <color theme="2" tint="-0.89999084444715716"/>
      </bottom>
      <diagonal/>
    </border>
    <border>
      <left/>
      <right/>
      <top/>
      <bottom style="hair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rgb="FFFFFFFF"/>
      </right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 style="thin">
        <color rgb="FFFFFFFF"/>
      </right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2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theme="2"/>
      </bottom>
      <diagonal/>
    </border>
    <border>
      <left/>
      <right/>
      <top/>
      <bottom style="medium">
        <color theme="2" tint="-0.89999084444715716"/>
      </bottom>
      <diagonal/>
    </border>
    <border>
      <left/>
      <right/>
      <top style="thin">
        <color rgb="FF59595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2" tint="-0.89999084444715716"/>
      </top>
      <bottom style="thin">
        <color indexed="64"/>
      </bottom>
      <diagonal/>
    </border>
    <border>
      <left style="thin">
        <color rgb="FF595959"/>
      </left>
      <right/>
      <top/>
      <bottom style="medium">
        <color theme="2" tint="-0.89999084444715716"/>
      </bottom>
      <diagonal/>
    </border>
    <border>
      <left style="thin">
        <color rgb="FF595959"/>
      </left>
      <right/>
      <top style="medium">
        <color theme="2" tint="-0.89999084444715716"/>
      </top>
      <bottom style="thin">
        <color indexed="64"/>
      </bottom>
      <diagonal/>
    </border>
    <border>
      <left/>
      <right style="thin">
        <color rgb="FFFFFFFF"/>
      </right>
      <top style="medium">
        <color theme="2" tint="-0.89999084444715716"/>
      </top>
      <bottom style="thin">
        <color indexed="64"/>
      </bottom>
      <diagonal/>
    </border>
    <border>
      <left style="thin">
        <color rgb="FF595959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FFFFFF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/>
      <bottom style="thin">
        <color theme="6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7F7F7F"/>
      </top>
      <bottom style="thin">
        <color theme="0" tint="-0.499984740745262"/>
      </bottom>
      <diagonal/>
    </border>
    <border>
      <left/>
      <right/>
      <top style="thin">
        <color theme="6" tint="-0.24994659260841701"/>
      </top>
      <bottom style="medium">
        <color indexed="64"/>
      </bottom>
      <diagonal/>
    </border>
    <border>
      <left/>
      <right style="hair">
        <color rgb="FFFFFFFF"/>
      </right>
      <top style="thin">
        <color rgb="FFFFFFFF"/>
      </top>
      <bottom/>
      <diagonal/>
    </border>
    <border>
      <left/>
      <right style="hair">
        <color rgb="FFFFFFFF"/>
      </right>
      <top/>
      <bottom/>
      <diagonal/>
    </border>
    <border>
      <left/>
      <right style="hair">
        <color rgb="FFFFFFFF"/>
      </right>
      <top/>
      <bottom style="thin">
        <color rgb="FFFFFFFF"/>
      </bottom>
      <diagonal/>
    </border>
    <border>
      <left style="thin">
        <color rgb="FFFFFFFF"/>
      </left>
      <right style="hair">
        <color rgb="FFFFFFFF"/>
      </right>
      <top style="thin">
        <color rgb="FFFFFFFF"/>
      </top>
      <bottom/>
      <diagonal/>
    </border>
    <border>
      <left style="thin">
        <color rgb="FFFFFFFF"/>
      </left>
      <right style="hair">
        <color rgb="FFFFFFFF"/>
      </right>
      <top/>
      <bottom/>
      <diagonal/>
    </border>
    <border>
      <left style="thin">
        <color rgb="FFFFFFFF"/>
      </left>
      <right style="hair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595959"/>
      </right>
      <top/>
      <bottom style="medium">
        <color indexed="64"/>
      </bottom>
      <diagonal/>
    </border>
    <border>
      <left/>
      <right style="thin">
        <color rgb="FF595959"/>
      </right>
      <top style="medium">
        <color theme="2" tint="-0.89999084444715716"/>
      </top>
      <bottom style="medium">
        <color theme="2" tint="-0.89999084444715716"/>
      </bottom>
      <diagonal/>
    </border>
  </borders>
  <cellStyleXfs count="7">
    <xf numFmtId="0" fontId="0" fillId="0" borderId="0">
      <alignment vertical="top"/>
    </xf>
    <xf numFmtId="164" fontId="131" fillId="0" borderId="0" applyBorder="0" applyProtection="0">
      <alignment vertical="top"/>
    </xf>
    <xf numFmtId="0" fontId="7" fillId="0" borderId="0" applyBorder="0" applyProtection="0">
      <alignment vertical="top"/>
    </xf>
    <xf numFmtId="0" fontId="21" fillId="0" borderId="1">
      <alignment horizontal="center" vertical="center"/>
    </xf>
    <xf numFmtId="0" fontId="203" fillId="0" borderId="1">
      <alignment horizontal="center" vertical="center"/>
    </xf>
    <xf numFmtId="9" fontId="131" fillId="0" borderId="0" applyFont="0" applyFill="0" applyBorder="0" applyAlignment="0" applyProtection="0"/>
    <xf numFmtId="43" fontId="131" fillId="0" borderId="0" applyFont="0" applyFill="0" applyBorder="0" applyAlignment="0" applyProtection="0"/>
  </cellStyleXfs>
  <cellXfs count="1399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top"/>
    </xf>
    <xf numFmtId="0" fontId="0" fillId="2" borderId="2" xfId="0" applyFill="1" applyBorder="1">
      <alignment vertical="top"/>
    </xf>
    <xf numFmtId="0" fontId="0" fillId="2" borderId="3" xfId="0" applyFill="1" applyBorder="1">
      <alignment vertical="top"/>
    </xf>
    <xf numFmtId="0" fontId="0" fillId="0" borderId="3" xfId="0" applyBorder="1">
      <alignment vertical="top"/>
    </xf>
    <xf numFmtId="0" fontId="1" fillId="2" borderId="0" xfId="0" applyFont="1" applyFill="1" applyAlignment="1">
      <alignment horizontal="left" vertical="center" wrapText="1" indent="6"/>
    </xf>
    <xf numFmtId="0" fontId="4" fillId="2" borderId="0" xfId="0" applyFont="1" applyFill="1" applyAlignment="1">
      <alignment horizontal="left" vertical="center" wrapText="1" indent="15"/>
    </xf>
    <xf numFmtId="0" fontId="6" fillId="2" borderId="0" xfId="2" applyFont="1" applyFill="1" applyBorder="1" applyAlignment="1" applyProtection="1">
      <alignment vertical="center"/>
    </xf>
    <xf numFmtId="0" fontId="0" fillId="2" borderId="4" xfId="0" applyFill="1" applyBorder="1">
      <alignment vertical="top"/>
    </xf>
    <xf numFmtId="0" fontId="0" fillId="2" borderId="5" xfId="0" applyFill="1" applyBorder="1">
      <alignment vertical="top"/>
    </xf>
    <xf numFmtId="0" fontId="1" fillId="2" borderId="0" xfId="0" applyFont="1" applyFill="1" applyAlignment="1">
      <alignment horizontal="left" vertical="center" wrapText="1" indent="15"/>
    </xf>
    <xf numFmtId="0" fontId="9" fillId="2" borderId="0" xfId="0" applyFont="1" applyFill="1" applyAlignment="1">
      <alignment horizontal="left" vertical="center" wrapText="1" indent="15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0" fillId="2" borderId="0" xfId="0" applyFill="1">
      <alignment vertical="top"/>
    </xf>
    <xf numFmtId="0" fontId="19" fillId="2" borderId="8" xfId="0" applyFont="1" applyFill="1" applyBorder="1" applyAlignment="1">
      <alignment horizontal="left" vertical="top"/>
    </xf>
    <xf numFmtId="4" fontId="25" fillId="4" borderId="8" xfId="0" applyNumberFormat="1" applyFont="1" applyFill="1" applyBorder="1" applyAlignment="1">
      <alignment horizontal="right" vertical="center" indent="1"/>
    </xf>
    <xf numFmtId="4" fontId="25" fillId="2" borderId="8" xfId="0" applyNumberFormat="1" applyFont="1" applyFill="1" applyBorder="1" applyAlignment="1">
      <alignment horizontal="right" vertical="center" indent="1"/>
    </xf>
    <xf numFmtId="0" fontId="19" fillId="2" borderId="0" xfId="0" applyFont="1" applyFill="1" applyAlignment="1">
      <alignment horizontal="left" vertical="top"/>
    </xf>
    <xf numFmtId="0" fontId="29" fillId="2" borderId="0" xfId="0" applyFont="1" applyFill="1" applyAlignment="1">
      <alignment horizontal="center" vertical="center"/>
    </xf>
    <xf numFmtId="4" fontId="30" fillId="4" borderId="0" xfId="0" applyNumberFormat="1" applyFont="1" applyFill="1" applyAlignment="1">
      <alignment horizontal="right" vertical="center" indent="1"/>
    </xf>
    <xf numFmtId="4" fontId="30" fillId="2" borderId="0" xfId="0" applyNumberFormat="1" applyFont="1" applyFill="1" applyAlignment="1">
      <alignment horizontal="right" vertical="center" indent="1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>
      <alignment vertical="top"/>
    </xf>
    <xf numFmtId="0" fontId="32" fillId="2" borderId="6" xfId="0" applyFont="1" applyFill="1" applyBorder="1">
      <alignment vertical="top"/>
    </xf>
    <xf numFmtId="2" fontId="38" fillId="4" borderId="6" xfId="0" applyNumberFormat="1" applyFont="1" applyFill="1" applyBorder="1" applyAlignment="1">
      <alignment horizontal="right" vertical="center" indent="1"/>
    </xf>
    <xf numFmtId="4" fontId="38" fillId="2" borderId="6" xfId="0" applyNumberFormat="1" applyFont="1" applyFill="1" applyBorder="1" applyAlignment="1">
      <alignment horizontal="right" vertical="center" indent="1"/>
    </xf>
    <xf numFmtId="0" fontId="32" fillId="2" borderId="8" xfId="0" applyFont="1" applyFill="1" applyBorder="1">
      <alignment vertical="top"/>
    </xf>
    <xf numFmtId="0" fontId="4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22" fillId="2" borderId="0" xfId="0" applyFont="1" applyFill="1" applyAlignment="1" applyProtection="1">
      <alignment horizontal="center" wrapText="1"/>
      <protection locked="0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4" fontId="25" fillId="4" borderId="0" xfId="0" applyNumberFormat="1" applyFont="1" applyFill="1" applyAlignment="1">
      <alignment horizontal="right" vertical="center" indent="1"/>
    </xf>
    <xf numFmtId="4" fontId="25" fillId="2" borderId="0" xfId="0" applyNumberFormat="1" applyFont="1" applyFill="1" applyAlignment="1">
      <alignment horizontal="right" vertical="center" indent="1"/>
    </xf>
    <xf numFmtId="0" fontId="55" fillId="2" borderId="6" xfId="0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63" fillId="2" borderId="6" xfId="0" applyFont="1" applyFill="1" applyBorder="1" applyAlignment="1">
      <alignment horizontal="center" vertical="center"/>
    </xf>
    <xf numFmtId="49" fontId="6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65" fillId="2" borderId="8" xfId="0" applyFont="1" applyFill="1" applyBorder="1" applyAlignment="1">
      <alignment horizontal="left" vertical="top"/>
    </xf>
    <xf numFmtId="0" fontId="65" fillId="2" borderId="0" xfId="0" applyFont="1" applyFill="1" applyAlignment="1">
      <alignment horizontal="left" vertical="top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68" fillId="2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center" vertical="center"/>
    </xf>
    <xf numFmtId="4" fontId="48" fillId="4" borderId="0" xfId="0" applyNumberFormat="1" applyFont="1" applyFill="1" applyAlignment="1">
      <alignment horizontal="right" vertical="center" indent="1"/>
    </xf>
    <xf numFmtId="4" fontId="48" fillId="2" borderId="0" xfId="0" applyNumberFormat="1" applyFont="1" applyFill="1" applyAlignment="1">
      <alignment horizontal="right" vertical="center" indent="1"/>
    </xf>
    <xf numFmtId="0" fontId="63" fillId="2" borderId="8" xfId="0" applyFont="1" applyFill="1" applyBorder="1" applyAlignment="1">
      <alignment horizontal="center" vertical="center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45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64" fillId="2" borderId="8" xfId="0" applyFont="1" applyFill="1" applyBorder="1" applyAlignment="1" applyProtection="1">
      <alignment horizontal="center" vertical="center" wrapText="1"/>
      <protection locked="0"/>
    </xf>
    <xf numFmtId="0" fontId="64" fillId="2" borderId="0" xfId="0" applyFont="1" applyFill="1" applyAlignment="1" applyProtection="1">
      <alignment horizontal="center" vertical="center" wrapText="1"/>
      <protection locked="0"/>
    </xf>
    <xf numFmtId="4" fontId="26" fillId="2" borderId="0" xfId="0" applyNumberFormat="1" applyFont="1" applyFill="1" applyAlignment="1">
      <alignment horizontal="right" vertical="center" indent="1"/>
    </xf>
    <xf numFmtId="0" fontId="72" fillId="2" borderId="6" xfId="0" applyFont="1" applyFill="1" applyBorder="1" applyAlignment="1" applyProtection="1">
      <alignment horizontal="center" vertical="center" wrapText="1"/>
      <protection locked="0"/>
    </xf>
    <xf numFmtId="0" fontId="76" fillId="2" borderId="0" xfId="0" applyFont="1" applyFill="1" applyAlignment="1">
      <alignment horizontal="center" vertical="center" wrapText="1"/>
    </xf>
    <xf numFmtId="0" fontId="77" fillId="2" borderId="8" xfId="0" applyFont="1" applyFill="1" applyBorder="1" applyAlignment="1" applyProtection="1">
      <alignment horizontal="center" vertical="center" wrapText="1"/>
      <protection locked="0"/>
    </xf>
    <xf numFmtId="0" fontId="78" fillId="2" borderId="6" xfId="0" applyFont="1" applyFill="1" applyBorder="1" applyAlignment="1" applyProtection="1">
      <alignment horizontal="center" vertical="center" wrapText="1"/>
      <protection locked="0"/>
    </xf>
    <xf numFmtId="0" fontId="79" fillId="4" borderId="7" xfId="3" applyFont="1" applyFill="1" applyBorder="1">
      <alignment horizontal="center" vertical="center"/>
    </xf>
    <xf numFmtId="0" fontId="77" fillId="2" borderId="7" xfId="0" applyFont="1" applyFill="1" applyBorder="1" applyAlignment="1" applyProtection="1">
      <alignment horizontal="center" vertical="center" wrapText="1"/>
      <protection locked="0"/>
    </xf>
    <xf numFmtId="0" fontId="79" fillId="4" borderId="6" xfId="3" applyFont="1" applyFill="1" applyBorder="1">
      <alignment horizontal="center" vertical="center"/>
    </xf>
    <xf numFmtId="0" fontId="77" fillId="2" borderId="6" xfId="0" applyFont="1" applyFill="1" applyBorder="1" applyAlignment="1" applyProtection="1">
      <alignment horizontal="center" vertical="center" wrapText="1"/>
      <protection locked="0"/>
    </xf>
    <xf numFmtId="0" fontId="79" fillId="4" borderId="0" xfId="3" applyFont="1" applyFill="1" applyBorder="1">
      <alignment horizontal="center" vertical="center"/>
    </xf>
    <xf numFmtId="0" fontId="77" fillId="2" borderId="0" xfId="0" applyFont="1" applyFill="1" applyAlignment="1" applyProtection="1">
      <alignment horizontal="center" vertical="center" wrapText="1"/>
      <protection locked="0"/>
    </xf>
    <xf numFmtId="0" fontId="80" fillId="2" borderId="8" xfId="0" applyFont="1" applyFill="1" applyBorder="1" applyAlignment="1" applyProtection="1">
      <alignment horizontal="center" vertical="center" wrapText="1"/>
      <protection locked="0"/>
    </xf>
    <xf numFmtId="49" fontId="70" fillId="4" borderId="8" xfId="0" applyNumberFormat="1" applyFont="1" applyFill="1" applyBorder="1" applyAlignment="1">
      <alignment horizontal="center" vertical="center"/>
    </xf>
    <xf numFmtId="49" fontId="70" fillId="4" borderId="0" xfId="0" applyNumberFormat="1" applyFont="1" applyFill="1" applyAlignment="1">
      <alignment horizontal="center" vertical="center"/>
    </xf>
    <xf numFmtId="49" fontId="70" fillId="4" borderId="6" xfId="0" applyNumberFormat="1" applyFont="1" applyFill="1" applyBorder="1" applyAlignment="1">
      <alignment horizontal="center" vertical="center"/>
    </xf>
    <xf numFmtId="0" fontId="80" fillId="2" borderId="0" xfId="0" applyFont="1" applyFill="1" applyAlignment="1" applyProtection="1">
      <alignment horizontal="center" vertical="center" wrapText="1"/>
      <protection locked="0"/>
    </xf>
    <xf numFmtId="0" fontId="83" fillId="2" borderId="8" xfId="0" applyFont="1" applyFill="1" applyBorder="1" applyAlignment="1" applyProtection="1">
      <alignment horizontal="center" vertical="center" wrapText="1"/>
      <protection locked="0"/>
    </xf>
    <xf numFmtId="0" fontId="84" fillId="2" borderId="6" xfId="0" applyFont="1" applyFill="1" applyBorder="1" applyAlignment="1" applyProtection="1">
      <alignment horizontal="center" vertical="center" wrapText="1"/>
      <protection locked="0"/>
    </xf>
    <xf numFmtId="0" fontId="83" fillId="2" borderId="0" xfId="0" applyFont="1" applyFill="1" applyAlignment="1" applyProtection="1">
      <alignment horizontal="center" vertical="center" wrapText="1"/>
      <protection locked="0"/>
    </xf>
    <xf numFmtId="0" fontId="85" fillId="2" borderId="6" xfId="0" applyFont="1" applyFill="1" applyBorder="1" applyAlignment="1" applyProtection="1">
      <alignment horizontal="center" vertical="center" wrapText="1"/>
      <protection locked="0"/>
    </xf>
    <xf numFmtId="0" fontId="86" fillId="2" borderId="0" xfId="0" applyFont="1" applyFill="1" applyAlignment="1">
      <alignment horizontal="center" vertical="top"/>
    </xf>
    <xf numFmtId="0" fontId="75" fillId="2" borderId="0" xfId="0" applyFont="1" applyFill="1" applyAlignment="1">
      <alignment horizontal="center" vertical="top"/>
    </xf>
    <xf numFmtId="0" fontId="88" fillId="2" borderId="0" xfId="0" applyFont="1" applyFill="1">
      <alignment vertical="top"/>
    </xf>
    <xf numFmtId="0" fontId="88" fillId="2" borderId="5" xfId="0" applyFont="1" applyFill="1" applyBorder="1">
      <alignment vertical="top"/>
    </xf>
    <xf numFmtId="0" fontId="89" fillId="2" borderId="7" xfId="0" applyFont="1" applyFill="1" applyBorder="1" applyAlignment="1" applyProtection="1">
      <alignment horizontal="center" vertical="center" wrapText="1"/>
      <protection locked="0"/>
    </xf>
    <xf numFmtId="0" fontId="89" fillId="2" borderId="6" xfId="0" applyFont="1" applyFill="1" applyBorder="1" applyAlignment="1" applyProtection="1">
      <alignment horizontal="center" vertical="center" wrapText="1"/>
      <protection locked="0"/>
    </xf>
    <xf numFmtId="0" fontId="65" fillId="2" borderId="0" xfId="0" applyFont="1" applyFill="1" applyAlignment="1">
      <alignment horizontal="right" vertical="top"/>
    </xf>
    <xf numFmtId="0" fontId="94" fillId="2" borderId="0" xfId="0" applyFont="1" applyFill="1" applyAlignment="1">
      <alignment horizontal="center" vertical="top"/>
    </xf>
    <xf numFmtId="0" fontId="96" fillId="2" borderId="8" xfId="0" applyFont="1" applyFill="1" applyBorder="1" applyAlignment="1" applyProtection="1">
      <alignment horizontal="center" vertical="center" wrapText="1"/>
      <protection locked="0"/>
    </xf>
    <xf numFmtId="0" fontId="92" fillId="2" borderId="0" xfId="0" applyFont="1" applyFill="1" applyAlignment="1" applyProtection="1">
      <alignment horizontal="center" vertical="center" wrapText="1"/>
      <protection locked="0"/>
    </xf>
    <xf numFmtId="0" fontId="96" fillId="2" borderId="0" xfId="0" applyFont="1" applyFill="1" applyAlignment="1" applyProtection="1">
      <alignment horizontal="center" vertical="center" wrapText="1"/>
      <protection locked="0"/>
    </xf>
    <xf numFmtId="0" fontId="97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97" fillId="2" borderId="0" xfId="0" applyFont="1" applyFill="1" applyAlignment="1">
      <alignment horizontal="center" vertical="center"/>
    </xf>
    <xf numFmtId="4" fontId="99" fillId="4" borderId="6" xfId="0" applyNumberFormat="1" applyFont="1" applyFill="1" applyBorder="1" applyAlignment="1">
      <alignment horizontal="right" vertical="center" indent="1"/>
    </xf>
    <xf numFmtId="4" fontId="36" fillId="2" borderId="0" xfId="0" applyNumberFormat="1" applyFont="1" applyFill="1" applyAlignment="1">
      <alignment horizontal="right" vertical="center" indent="1"/>
    </xf>
    <xf numFmtId="0" fontId="104" fillId="2" borderId="0" xfId="0" applyFont="1" applyFill="1">
      <alignment vertical="top"/>
    </xf>
    <xf numFmtId="0" fontId="105" fillId="2" borderId="8" xfId="0" applyFont="1" applyFill="1" applyBorder="1" applyAlignment="1" applyProtection="1">
      <alignment horizontal="center" vertical="center" wrapText="1"/>
      <protection locked="0"/>
    </xf>
    <xf numFmtId="0" fontId="106" fillId="2" borderId="6" xfId="0" applyFont="1" applyFill="1" applyBorder="1" applyAlignment="1" applyProtection="1">
      <alignment horizontal="center" vertical="center" wrapText="1"/>
      <protection locked="0"/>
    </xf>
    <xf numFmtId="0" fontId="105" fillId="2" borderId="0" xfId="0" applyFont="1" applyFill="1" applyAlignment="1" applyProtection="1">
      <alignment horizontal="center" vertical="center" wrapText="1"/>
      <protection locked="0"/>
    </xf>
    <xf numFmtId="0" fontId="104" fillId="2" borderId="6" xfId="0" applyFont="1" applyFill="1" applyBorder="1">
      <alignment vertical="top"/>
    </xf>
    <xf numFmtId="0" fontId="107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vertical="top"/>
    </xf>
    <xf numFmtId="0" fontId="0" fillId="2" borderId="5" xfId="0" applyFill="1" applyBorder="1" applyAlignment="1">
      <alignment horizontal="center" vertical="center"/>
    </xf>
    <xf numFmtId="0" fontId="50" fillId="2" borderId="5" xfId="3" applyFont="1" applyFill="1" applyBorder="1" applyAlignment="1">
      <alignment vertical="top"/>
    </xf>
    <xf numFmtId="0" fontId="50" fillId="0" borderId="0" xfId="3" applyFont="1" applyBorder="1" applyAlignment="1">
      <alignment vertical="top"/>
    </xf>
    <xf numFmtId="4" fontId="114" fillId="2" borderId="0" xfId="0" applyNumberFormat="1" applyFont="1" applyFill="1" applyAlignment="1">
      <alignment horizontal="center" vertical="center"/>
    </xf>
    <xf numFmtId="4" fontId="115" fillId="2" borderId="0" xfId="0" applyNumberFormat="1" applyFont="1" applyFill="1" applyAlignment="1">
      <alignment horizontal="center" vertical="center"/>
    </xf>
    <xf numFmtId="9" fontId="117" fillId="2" borderId="5" xfId="0" applyNumberFormat="1" applyFont="1" applyFill="1" applyBorder="1" applyAlignment="1">
      <alignment horizontal="center" vertical="center"/>
    </xf>
    <xf numFmtId="0" fontId="118" fillId="2" borderId="0" xfId="0" applyFont="1" applyFill="1" applyAlignment="1">
      <alignment horizontal="center" vertical="top"/>
    </xf>
    <xf numFmtId="0" fontId="120" fillId="2" borderId="0" xfId="0" applyFont="1" applyFill="1">
      <alignment vertical="top"/>
    </xf>
    <xf numFmtId="0" fontId="120" fillId="2" borderId="5" xfId="0" applyFont="1" applyFill="1" applyBorder="1">
      <alignment vertical="top"/>
    </xf>
    <xf numFmtId="0" fontId="120" fillId="2" borderId="5" xfId="0" applyFont="1" applyFill="1" applyBorder="1" applyAlignment="1">
      <alignment horizontal="center" vertical="center"/>
    </xf>
    <xf numFmtId="0" fontId="122" fillId="2" borderId="0" xfId="0" applyFont="1" applyFill="1">
      <alignment vertical="top"/>
    </xf>
    <xf numFmtId="0" fontId="124" fillId="2" borderId="0" xfId="0" applyFont="1" applyFill="1">
      <alignment vertical="top"/>
    </xf>
    <xf numFmtId="0" fontId="123" fillId="2" borderId="0" xfId="0" applyFont="1" applyFill="1">
      <alignment vertical="top"/>
    </xf>
    <xf numFmtId="0" fontId="125" fillId="2" borderId="0" xfId="0" applyFont="1" applyFill="1" applyAlignment="1">
      <alignment horizontal="center" vertical="top"/>
    </xf>
    <xf numFmtId="4" fontId="125" fillId="2" borderId="0" xfId="0" applyNumberFormat="1" applyFont="1" applyFill="1">
      <alignment vertical="top"/>
    </xf>
    <xf numFmtId="0" fontId="126" fillId="2" borderId="0" xfId="0" applyFont="1" applyFill="1">
      <alignment vertical="top"/>
    </xf>
    <xf numFmtId="0" fontId="127" fillId="2" borderId="0" xfId="0" applyFont="1" applyFill="1">
      <alignment vertical="top"/>
    </xf>
    <xf numFmtId="0" fontId="124" fillId="2" borderId="0" xfId="0" applyFont="1" applyFill="1" applyAlignment="1">
      <alignment horizontal="center" vertical="top"/>
    </xf>
    <xf numFmtId="0" fontId="128" fillId="2" borderId="0" xfId="0" applyFont="1" applyFill="1" applyAlignment="1">
      <alignment horizontal="center" vertical="top"/>
    </xf>
    <xf numFmtId="4" fontId="128" fillId="2" borderId="0" xfId="0" applyNumberFormat="1" applyFont="1" applyFill="1">
      <alignment vertical="top"/>
    </xf>
    <xf numFmtId="0" fontId="129" fillId="2" borderId="0" xfId="0" applyFont="1" applyFill="1">
      <alignment vertical="top"/>
    </xf>
    <xf numFmtId="0" fontId="130" fillId="2" borderId="0" xfId="0" applyFont="1" applyFill="1" applyAlignment="1">
      <alignment horizontal="center" vertical="top"/>
    </xf>
    <xf numFmtId="4" fontId="130" fillId="2" borderId="0" xfId="0" applyNumberFormat="1" applyFont="1" applyFill="1">
      <alignment vertical="top"/>
    </xf>
    <xf numFmtId="0" fontId="0" fillId="2" borderId="0" xfId="0" applyFill="1" applyAlignment="1">
      <alignment horizontal="right" vertical="top"/>
    </xf>
    <xf numFmtId="0" fontId="0" fillId="8" borderId="0" xfId="0" applyFill="1">
      <alignment vertical="top"/>
    </xf>
    <xf numFmtId="0" fontId="0" fillId="8" borderId="0" xfId="0" applyFill="1" applyAlignment="1">
      <alignment vertical="center"/>
    </xf>
    <xf numFmtId="0" fontId="0" fillId="9" borderId="0" xfId="0" applyFill="1" applyAlignment="1">
      <alignment horizontal="center" vertical="top"/>
    </xf>
    <xf numFmtId="0" fontId="0" fillId="9" borderId="2" xfId="0" applyFill="1" applyBorder="1">
      <alignment vertical="top"/>
    </xf>
    <xf numFmtId="0" fontId="0" fillId="9" borderId="3" xfId="0" applyFill="1" applyBorder="1">
      <alignment vertical="top"/>
    </xf>
    <xf numFmtId="0" fontId="0" fillId="8" borderId="3" xfId="0" applyFill="1" applyBorder="1">
      <alignment vertical="top"/>
    </xf>
    <xf numFmtId="0" fontId="1" fillId="9" borderId="0" xfId="0" applyFont="1" applyFill="1" applyAlignment="1">
      <alignment horizontal="left" vertical="center" wrapText="1" indent="6"/>
    </xf>
    <xf numFmtId="0" fontId="2" fillId="9" borderId="0" xfId="0" applyFont="1" applyFill="1" applyAlignment="1">
      <alignment vertical="center" wrapText="1"/>
    </xf>
    <xf numFmtId="0" fontId="4" fillId="9" borderId="0" xfId="0" applyFont="1" applyFill="1" applyAlignment="1">
      <alignment horizontal="left" vertical="center" wrapText="1" indent="15"/>
    </xf>
    <xf numFmtId="0" fontId="2" fillId="9" borderId="0" xfId="0" applyFont="1" applyFill="1" applyAlignment="1">
      <alignment horizontal="left" vertical="center" wrapText="1" indent="15"/>
    </xf>
    <xf numFmtId="0" fontId="1" fillId="9" borderId="0" xfId="0" applyFont="1" applyFill="1" applyAlignment="1">
      <alignment horizontal="left" vertical="center" wrapText="1" indent="15"/>
    </xf>
    <xf numFmtId="0" fontId="9" fillId="9" borderId="0" xfId="0" applyFont="1" applyFill="1" applyAlignment="1">
      <alignment horizontal="left" vertical="center" wrapText="1" indent="15"/>
    </xf>
    <xf numFmtId="0" fontId="10" fillId="9" borderId="0" xfId="0" applyFont="1" applyFill="1" applyAlignment="1" applyProtection="1">
      <alignment horizontal="left" vertical="center" wrapText="1"/>
      <protection locked="0"/>
    </xf>
    <xf numFmtId="0" fontId="11" fillId="9" borderId="0" xfId="0" applyFont="1" applyFill="1" applyAlignment="1">
      <alignment horizontal="right" vertical="center" wrapText="1"/>
    </xf>
    <xf numFmtId="0" fontId="11" fillId="9" borderId="0" xfId="0" applyFont="1" applyFill="1" applyAlignment="1" applyProtection="1">
      <alignment horizontal="left" vertical="center" wrapText="1"/>
      <protection locked="0"/>
    </xf>
    <xf numFmtId="0" fontId="12" fillId="9" borderId="0" xfId="0" applyFont="1" applyFill="1" applyAlignment="1">
      <alignment horizontal="center" vertical="center"/>
    </xf>
    <xf numFmtId="0" fontId="10" fillId="9" borderId="6" xfId="0" applyFont="1" applyFill="1" applyBorder="1" applyAlignment="1" applyProtection="1">
      <alignment horizontal="left" vertical="center" wrapText="1"/>
      <protection locked="0"/>
    </xf>
    <xf numFmtId="0" fontId="32" fillId="9" borderId="0" xfId="0" applyFont="1" applyFill="1">
      <alignment vertical="top"/>
    </xf>
    <xf numFmtId="0" fontId="32" fillId="9" borderId="6" xfId="0" applyFont="1" applyFill="1" applyBorder="1">
      <alignment vertical="top"/>
    </xf>
    <xf numFmtId="0" fontId="32" fillId="9" borderId="8" xfId="0" applyFont="1" applyFill="1" applyBorder="1">
      <alignment vertical="top"/>
    </xf>
    <xf numFmtId="0" fontId="146" fillId="2" borderId="6" xfId="0" applyFont="1" applyFill="1" applyBorder="1" applyAlignment="1">
      <alignment horizontal="center" vertical="center"/>
    </xf>
    <xf numFmtId="0" fontId="149" fillId="2" borderId="0" xfId="0" applyFont="1" applyFill="1" applyAlignment="1">
      <alignment vertical="center"/>
    </xf>
    <xf numFmtId="0" fontId="133" fillId="2" borderId="0" xfId="0" applyFont="1" applyFill="1" applyAlignment="1">
      <alignment horizontal="right" vertical="center"/>
    </xf>
    <xf numFmtId="0" fontId="0" fillId="2" borderId="5" xfId="0" applyFill="1" applyBorder="1" applyAlignment="1">
      <alignment horizontal="right" vertical="top"/>
    </xf>
    <xf numFmtId="0" fontId="113" fillId="2" borderId="4" xfId="3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top"/>
    </xf>
    <xf numFmtId="0" fontId="50" fillId="2" borderId="5" xfId="3" applyFont="1" applyFill="1" applyBorder="1" applyAlignment="1">
      <alignment horizontal="right" vertical="top"/>
    </xf>
    <xf numFmtId="0" fontId="50" fillId="2" borderId="4" xfId="3" applyFont="1" applyFill="1" applyBorder="1" applyAlignment="1">
      <alignment horizontal="right" vertical="top"/>
    </xf>
    <xf numFmtId="0" fontId="109" fillId="2" borderId="5" xfId="3" applyFont="1" applyFill="1" applyBorder="1" applyAlignment="1">
      <alignment horizontal="right" vertical="top" wrapText="1"/>
    </xf>
    <xf numFmtId="4" fontId="116" fillId="2" borderId="5" xfId="0" applyNumberFormat="1" applyFont="1" applyFill="1" applyBorder="1" applyAlignment="1">
      <alignment horizontal="right" vertical="center"/>
    </xf>
    <xf numFmtId="0" fontId="120" fillId="2" borderId="5" xfId="0" applyFont="1" applyFill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133" fillId="2" borderId="0" xfId="0" applyFont="1" applyFill="1" applyAlignment="1">
      <alignment horizontal="right" vertical="top"/>
    </xf>
    <xf numFmtId="0" fontId="150" fillId="2" borderId="0" xfId="0" applyFont="1" applyFill="1" applyAlignment="1">
      <alignment horizontal="center" vertical="center"/>
    </xf>
    <xf numFmtId="0" fontId="151" fillId="2" borderId="0" xfId="0" applyFont="1" applyFill="1" applyAlignment="1">
      <alignment vertical="center"/>
    </xf>
    <xf numFmtId="2" fontId="159" fillId="4" borderId="6" xfId="0" applyNumberFormat="1" applyFont="1" applyFill="1" applyBorder="1" applyAlignment="1">
      <alignment horizontal="right" vertical="center" indent="1"/>
    </xf>
    <xf numFmtId="2" fontId="159" fillId="2" borderId="6" xfId="0" applyNumberFormat="1" applyFont="1" applyFill="1" applyBorder="1" applyAlignment="1">
      <alignment horizontal="right" vertical="center" indent="1"/>
    </xf>
    <xf numFmtId="4" fontId="159" fillId="2" borderId="6" xfId="0" applyNumberFormat="1" applyFont="1" applyFill="1" applyBorder="1" applyAlignment="1">
      <alignment horizontal="right" vertical="center" indent="1"/>
    </xf>
    <xf numFmtId="0" fontId="168" fillId="9" borderId="0" xfId="0" applyFont="1" applyFill="1" applyAlignment="1">
      <alignment horizontal="center" vertical="top"/>
    </xf>
    <xf numFmtId="0" fontId="168" fillId="2" borderId="0" xfId="0" applyFont="1" applyFill="1" applyAlignment="1">
      <alignment horizontal="center" vertical="top"/>
    </xf>
    <xf numFmtId="0" fontId="170" fillId="9" borderId="0" xfId="0" applyFont="1" applyFill="1">
      <alignment vertical="top"/>
    </xf>
    <xf numFmtId="0" fontId="170" fillId="2" borderId="4" xfId="0" applyFont="1" applyFill="1" applyBorder="1">
      <alignment vertical="top"/>
    </xf>
    <xf numFmtId="0" fontId="170" fillId="2" borderId="0" xfId="0" applyFont="1" applyFill="1">
      <alignment vertical="top"/>
    </xf>
    <xf numFmtId="0" fontId="170" fillId="2" borderId="4" xfId="0" applyFont="1" applyFill="1" applyBorder="1" applyAlignment="1">
      <alignment vertical="center"/>
    </xf>
    <xf numFmtId="0" fontId="170" fillId="9" borderId="2" xfId="0" applyFont="1" applyFill="1" applyBorder="1">
      <alignment vertical="top"/>
    </xf>
    <xf numFmtId="0" fontId="170" fillId="9" borderId="3" xfId="0" applyFont="1" applyFill="1" applyBorder="1">
      <alignment vertical="top"/>
    </xf>
    <xf numFmtId="0" fontId="172" fillId="9" borderId="0" xfId="0" applyFont="1" applyFill="1" applyAlignment="1">
      <alignment horizontal="center" vertical="top"/>
    </xf>
    <xf numFmtId="0" fontId="172" fillId="2" borderId="0" xfId="0" applyFont="1" applyFill="1" applyAlignment="1">
      <alignment horizontal="center" vertical="top"/>
    </xf>
    <xf numFmtId="0" fontId="174" fillId="9" borderId="0" xfId="0" applyFont="1" applyFill="1">
      <alignment vertical="top"/>
    </xf>
    <xf numFmtId="0" fontId="174" fillId="2" borderId="0" xfId="0" applyFont="1" applyFill="1">
      <alignment vertical="top"/>
    </xf>
    <xf numFmtId="0" fontId="179" fillId="2" borderId="6" xfId="0" applyFont="1" applyFill="1" applyBorder="1" applyAlignment="1">
      <alignment horizontal="center" vertical="center"/>
    </xf>
    <xf numFmtId="2" fontId="176" fillId="4" borderId="6" xfId="0" applyNumberFormat="1" applyFont="1" applyFill="1" applyBorder="1" applyAlignment="1">
      <alignment horizontal="right" vertical="center" indent="1"/>
    </xf>
    <xf numFmtId="2" fontId="176" fillId="2" borderId="6" xfId="0" applyNumberFormat="1" applyFont="1" applyFill="1" applyBorder="1" applyAlignment="1">
      <alignment horizontal="right" vertical="center" indent="1"/>
    </xf>
    <xf numFmtId="0" fontId="178" fillId="2" borderId="0" xfId="0" applyFont="1" applyFill="1" applyAlignment="1">
      <alignment horizontal="center" vertical="center"/>
    </xf>
    <xf numFmtId="4" fontId="176" fillId="4" borderId="0" xfId="0" applyNumberFormat="1" applyFont="1" applyFill="1" applyAlignment="1">
      <alignment horizontal="right" vertical="center" indent="1"/>
    </xf>
    <xf numFmtId="4" fontId="176" fillId="2" borderId="0" xfId="0" applyNumberFormat="1" applyFont="1" applyFill="1" applyAlignment="1">
      <alignment horizontal="right" vertical="center" indent="1"/>
    </xf>
    <xf numFmtId="0" fontId="180" fillId="2" borderId="0" xfId="0" applyFont="1" applyFill="1" applyAlignment="1">
      <alignment horizontal="center" vertical="center"/>
    </xf>
    <xf numFmtId="0" fontId="181" fillId="2" borderId="0" xfId="0" applyFont="1" applyFill="1" applyAlignment="1">
      <alignment horizontal="center" vertical="center"/>
    </xf>
    <xf numFmtId="4" fontId="182" fillId="4" borderId="0" xfId="0" applyNumberFormat="1" applyFont="1" applyFill="1" applyAlignment="1">
      <alignment horizontal="right" vertical="center" indent="1"/>
    </xf>
    <xf numFmtId="4" fontId="182" fillId="2" borderId="0" xfId="0" applyNumberFormat="1" applyFont="1" applyFill="1" applyAlignment="1">
      <alignment horizontal="right" vertical="center" indent="1"/>
    </xf>
    <xf numFmtId="0" fontId="57" fillId="2" borderId="7" xfId="0" applyFont="1" applyFill="1" applyBorder="1" applyAlignment="1">
      <alignment horizontal="center" vertical="center"/>
    </xf>
    <xf numFmtId="0" fontId="57" fillId="2" borderId="6" xfId="0" applyFont="1" applyFill="1" applyBorder="1" applyAlignment="1">
      <alignment horizontal="center" vertical="center"/>
    </xf>
    <xf numFmtId="0" fontId="175" fillId="2" borderId="0" xfId="0" applyFont="1" applyFill="1" applyAlignment="1">
      <alignment horizontal="center" vertical="top"/>
    </xf>
    <xf numFmtId="4" fontId="17" fillId="2" borderId="0" xfId="0" applyNumberFormat="1" applyFont="1" applyFill="1" applyAlignment="1">
      <alignment horizontal="center" vertical="center"/>
    </xf>
    <xf numFmtId="0" fontId="189" fillId="2" borderId="0" xfId="0" applyFont="1" applyFill="1" applyAlignment="1">
      <alignment horizontal="center" vertical="center"/>
    </xf>
    <xf numFmtId="0" fontId="32" fillId="2" borderId="15" xfId="0" applyFont="1" applyFill="1" applyBorder="1">
      <alignment vertical="top"/>
    </xf>
    <xf numFmtId="0" fontId="170" fillId="16" borderId="0" xfId="0" applyFont="1" applyFill="1">
      <alignment vertical="top"/>
    </xf>
    <xf numFmtId="0" fontId="46" fillId="2" borderId="6" xfId="0" applyFont="1" applyFill="1" applyBorder="1" applyAlignment="1">
      <alignment horizontal="center" vertical="center"/>
    </xf>
    <xf numFmtId="4" fontId="48" fillId="2" borderId="7" xfId="0" applyNumberFormat="1" applyFont="1" applyFill="1" applyBorder="1" applyAlignment="1">
      <alignment horizontal="right" vertical="center" indent="1"/>
    </xf>
    <xf numFmtId="4" fontId="48" fillId="4" borderId="8" xfId="0" applyNumberFormat="1" applyFont="1" applyFill="1" applyBorder="1" applyAlignment="1">
      <alignment horizontal="right" vertical="center" indent="1"/>
    </xf>
    <xf numFmtId="4" fontId="48" fillId="4" borderId="6" xfId="0" applyNumberFormat="1" applyFont="1" applyFill="1" applyBorder="1" applyAlignment="1">
      <alignment horizontal="right" vertical="center" indent="1"/>
    </xf>
    <xf numFmtId="4" fontId="48" fillId="2" borderId="8" xfId="0" applyNumberFormat="1" applyFont="1" applyFill="1" applyBorder="1" applyAlignment="1">
      <alignment horizontal="right" vertical="center" indent="1"/>
    </xf>
    <xf numFmtId="4" fontId="48" fillId="2" borderId="6" xfId="0" applyNumberFormat="1" applyFont="1" applyFill="1" applyBorder="1" applyAlignment="1">
      <alignment horizontal="right" vertical="center" indent="1"/>
    </xf>
    <xf numFmtId="0" fontId="70" fillId="4" borderId="7" xfId="3" applyFont="1" applyFill="1" applyBorder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0" fontId="45" fillId="2" borderId="7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/>
    </xf>
    <xf numFmtId="4" fontId="48" fillId="4" borderId="7" xfId="0" applyNumberFormat="1" applyFont="1" applyFill="1" applyBorder="1" applyAlignment="1">
      <alignment horizontal="right" vertical="center" indent="1"/>
    </xf>
    <xf numFmtId="0" fontId="143" fillId="9" borderId="0" xfId="0" applyFont="1" applyFill="1" applyAlignment="1">
      <alignment horizontal="center" vertical="center"/>
    </xf>
    <xf numFmtId="0" fontId="45" fillId="2" borderId="8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178" fillId="2" borderId="6" xfId="0" applyFont="1" applyFill="1" applyBorder="1" applyAlignment="1">
      <alignment horizontal="center" vertical="center"/>
    </xf>
    <xf numFmtId="4" fontId="176" fillId="4" borderId="6" xfId="0" applyNumberFormat="1" applyFont="1" applyFill="1" applyBorder="1" applyAlignment="1">
      <alignment horizontal="right" vertical="center" indent="1"/>
    </xf>
    <xf numFmtId="4" fontId="176" fillId="2" borderId="6" xfId="0" applyNumberFormat="1" applyFont="1" applyFill="1" applyBorder="1" applyAlignment="1">
      <alignment horizontal="right" vertical="center" indent="1"/>
    </xf>
    <xf numFmtId="0" fontId="167" fillId="9" borderId="0" xfId="0" applyFont="1" applyFill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163" fillId="2" borderId="7" xfId="0" applyFont="1" applyFill="1" applyBorder="1" applyAlignment="1">
      <alignment horizontal="center" vertical="center"/>
    </xf>
    <xf numFmtId="0" fontId="93" fillId="4" borderId="7" xfId="3" applyFont="1" applyFill="1" applyBorder="1">
      <alignment horizontal="center" vertical="center"/>
    </xf>
    <xf numFmtId="0" fontId="64" fillId="2" borderId="7" xfId="0" applyFont="1" applyFill="1" applyBorder="1" applyAlignment="1" applyProtection="1">
      <alignment horizontal="center" vertical="center" wrapText="1"/>
      <protection locked="0"/>
    </xf>
    <xf numFmtId="0" fontId="31" fillId="9" borderId="0" xfId="0" applyFont="1" applyFill="1" applyAlignment="1">
      <alignment horizontal="center" vertical="center"/>
    </xf>
    <xf numFmtId="0" fontId="147" fillId="2" borderId="7" xfId="0" applyFont="1" applyFill="1" applyBorder="1" applyAlignment="1">
      <alignment horizontal="center" vertical="center"/>
    </xf>
    <xf numFmtId="0" fontId="148" fillId="2" borderId="7" xfId="0" applyFont="1" applyFill="1" applyBorder="1" applyAlignment="1">
      <alignment horizontal="center" vertical="center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>
      <alignment horizontal="center" vertical="center"/>
    </xf>
    <xf numFmtId="0" fontId="33" fillId="2" borderId="6" xfId="0" applyFont="1" applyFill="1" applyBorder="1" applyAlignment="1" applyProtection="1">
      <alignment horizontal="center" vertical="center" wrapText="1"/>
      <protection locked="0"/>
    </xf>
    <xf numFmtId="0" fontId="183" fillId="9" borderId="0" xfId="0" applyFont="1" applyFill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 applyProtection="1">
      <alignment horizontal="center" wrapText="1"/>
      <protection locked="0"/>
    </xf>
    <xf numFmtId="0" fontId="22" fillId="2" borderId="8" xfId="0" applyFont="1" applyFill="1" applyBorder="1" applyAlignment="1" applyProtection="1">
      <alignment horizontal="center" vertical="center" wrapText="1"/>
      <protection locked="0"/>
    </xf>
    <xf numFmtId="0" fontId="147" fillId="2" borderId="6" xfId="0" applyFont="1" applyFill="1" applyBorder="1" applyAlignment="1">
      <alignment horizontal="center" vertical="center"/>
    </xf>
    <xf numFmtId="0" fontId="148" fillId="2" borderId="6" xfId="0" applyFont="1" applyFill="1" applyBorder="1" applyAlignment="1">
      <alignment horizontal="center" vertical="center"/>
    </xf>
    <xf numFmtId="9" fontId="13" fillId="15" borderId="0" xfId="0" applyNumberFormat="1" applyFont="1" applyFill="1" applyAlignment="1" applyProtection="1">
      <alignment horizontal="center" vertical="center"/>
      <protection locked="0"/>
    </xf>
    <xf numFmtId="0" fontId="10" fillId="17" borderId="0" xfId="0" applyFont="1" applyFill="1" applyAlignment="1" applyProtection="1">
      <alignment horizontal="left" vertical="center" wrapText="1"/>
      <protection locked="0"/>
    </xf>
    <xf numFmtId="0" fontId="11" fillId="17" borderId="0" xfId="0" applyFont="1" applyFill="1" applyAlignment="1" applyProtection="1">
      <alignment horizontal="center" vertical="center" wrapText="1"/>
      <protection locked="0"/>
    </xf>
    <xf numFmtId="0" fontId="143" fillId="8" borderId="0" xfId="0" applyFont="1" applyFill="1" applyAlignment="1">
      <alignment horizontal="center" vertical="center"/>
    </xf>
    <xf numFmtId="0" fontId="170" fillId="9" borderId="0" xfId="0" applyFont="1" applyFill="1" applyAlignment="1">
      <alignment horizontal="center" vertical="center"/>
    </xf>
    <xf numFmtId="0" fontId="0" fillId="2" borderId="16" xfId="0" applyFill="1" applyBorder="1">
      <alignment vertical="top"/>
    </xf>
    <xf numFmtId="0" fontId="0" fillId="2" borderId="17" xfId="0" applyFill="1" applyBorder="1">
      <alignment vertical="top"/>
    </xf>
    <xf numFmtId="0" fontId="0" fillId="2" borderId="19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143" fillId="8" borderId="19" xfId="0" applyFont="1" applyFill="1" applyBorder="1" applyAlignment="1">
      <alignment horizontal="center" vertical="center"/>
    </xf>
    <xf numFmtId="4" fontId="71" fillId="9" borderId="21" xfId="0" applyNumberFormat="1" applyFont="1" applyFill="1" applyBorder="1" applyAlignment="1">
      <alignment horizontal="center" vertical="center"/>
    </xf>
    <xf numFmtId="0" fontId="167" fillId="9" borderId="19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143" fillId="8" borderId="21" xfId="0" applyFont="1" applyFill="1" applyBorder="1" applyAlignment="1">
      <alignment horizontal="center" vertical="center"/>
    </xf>
    <xf numFmtId="0" fontId="152" fillId="9" borderId="19" xfId="0" applyFont="1" applyFill="1" applyBorder="1" applyAlignment="1">
      <alignment horizontal="center" vertical="center"/>
    </xf>
    <xf numFmtId="0" fontId="183" fillId="9" borderId="21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0" fontId="172" fillId="2" borderId="19" xfId="0" applyFont="1" applyFill="1" applyBorder="1" applyAlignment="1">
      <alignment horizontal="center" vertical="top"/>
    </xf>
    <xf numFmtId="0" fontId="172" fillId="9" borderId="21" xfId="0" applyFont="1" applyFill="1" applyBorder="1" applyAlignment="1">
      <alignment horizontal="center" vertical="top"/>
    </xf>
    <xf numFmtId="0" fontId="168" fillId="9" borderId="19" xfId="0" applyFont="1" applyFill="1" applyBorder="1" applyAlignment="1">
      <alignment horizontal="center" vertical="top"/>
    </xf>
    <xf numFmtId="0" fontId="167" fillId="9" borderId="21" xfId="0" applyFont="1" applyFill="1" applyBorder="1" applyAlignment="1">
      <alignment horizontal="center" vertical="center"/>
    </xf>
    <xf numFmtId="0" fontId="183" fillId="9" borderId="19" xfId="0" applyFont="1" applyFill="1" applyBorder="1" applyAlignment="1">
      <alignment horizontal="center" vertical="center"/>
    </xf>
    <xf numFmtId="0" fontId="168" fillId="9" borderId="21" xfId="0" applyFont="1" applyFill="1" applyBorder="1" applyAlignment="1">
      <alignment horizontal="center" vertical="top"/>
    </xf>
    <xf numFmtId="0" fontId="0" fillId="0" borderId="24" xfId="0" applyBorder="1">
      <alignment vertical="top"/>
    </xf>
    <xf numFmtId="0" fontId="0" fillId="0" borderId="25" xfId="0" applyBorder="1">
      <alignment vertical="top"/>
    </xf>
    <xf numFmtId="0" fontId="170" fillId="2" borderId="0" xfId="0" applyFont="1" applyFill="1" applyAlignment="1">
      <alignment horizontal="center" vertical="top"/>
    </xf>
    <xf numFmtId="0" fontId="170" fillId="2" borderId="21" xfId="0" applyFont="1" applyFill="1" applyBorder="1">
      <alignment vertical="top"/>
    </xf>
    <xf numFmtId="0" fontId="170" fillId="2" borderId="19" xfId="0" applyFont="1" applyFill="1" applyBorder="1">
      <alignment vertical="top"/>
    </xf>
    <xf numFmtId="0" fontId="170" fillId="2" borderId="20" xfId="0" applyFont="1" applyFill="1" applyBorder="1" applyAlignment="1">
      <alignment horizontal="center" vertical="top"/>
    </xf>
    <xf numFmtId="0" fontId="170" fillId="2" borderId="22" xfId="0" applyFont="1" applyFill="1" applyBorder="1" applyAlignment="1">
      <alignment horizontal="center" vertical="top"/>
    </xf>
    <xf numFmtId="0" fontId="170" fillId="2" borderId="13" xfId="0" applyFont="1" applyFill="1" applyBorder="1" applyAlignment="1">
      <alignment horizontal="center" vertical="top"/>
    </xf>
    <xf numFmtId="0" fontId="195" fillId="19" borderId="23" xfId="0" applyFont="1" applyFill="1" applyBorder="1" applyAlignment="1">
      <alignment horizontal="center" vertical="center" wrapText="1"/>
    </xf>
    <xf numFmtId="0" fontId="143" fillId="8" borderId="23" xfId="0" applyFont="1" applyFill="1" applyBorder="1" applyAlignment="1">
      <alignment horizontal="center" vertical="center"/>
    </xf>
    <xf numFmtId="0" fontId="170" fillId="2" borderId="23" xfId="0" applyFont="1" applyFill="1" applyBorder="1">
      <alignment vertical="top"/>
    </xf>
    <xf numFmtId="0" fontId="193" fillId="8" borderId="0" xfId="0" applyFont="1" applyFill="1" applyAlignment="1">
      <alignment vertical="center"/>
    </xf>
    <xf numFmtId="0" fontId="31" fillId="2" borderId="21" xfId="0" applyFont="1" applyFill="1" applyBorder="1" applyAlignment="1">
      <alignment horizontal="center" vertical="center"/>
    </xf>
    <xf numFmtId="0" fontId="31" fillId="9" borderId="19" xfId="0" applyFont="1" applyFill="1" applyBorder="1" applyAlignment="1">
      <alignment horizontal="center" vertical="center"/>
    </xf>
    <xf numFmtId="0" fontId="168" fillId="2" borderId="19" xfId="0" applyFont="1" applyFill="1" applyBorder="1" applyAlignment="1">
      <alignment horizontal="center" vertical="top"/>
    </xf>
    <xf numFmtId="0" fontId="170" fillId="2" borderId="20" xfId="0" applyFont="1" applyFill="1" applyBorder="1">
      <alignment vertical="top"/>
    </xf>
    <xf numFmtId="0" fontId="170" fillId="2" borderId="13" xfId="0" applyFont="1" applyFill="1" applyBorder="1">
      <alignment vertical="top"/>
    </xf>
    <xf numFmtId="0" fontId="170" fillId="2" borderId="22" xfId="0" applyFont="1" applyFill="1" applyBorder="1">
      <alignment vertical="top"/>
    </xf>
    <xf numFmtId="0" fontId="0" fillId="9" borderId="25" xfId="0" applyFill="1" applyBorder="1">
      <alignment vertical="top"/>
    </xf>
    <xf numFmtId="0" fontId="0" fillId="9" borderId="0" xfId="0" applyFill="1">
      <alignment vertical="top"/>
    </xf>
    <xf numFmtId="0" fontId="10" fillId="18" borderId="0" xfId="0" applyFont="1" applyFill="1" applyAlignment="1" applyProtection="1">
      <alignment horizontal="left" vertical="center" wrapText="1"/>
      <protection locked="0"/>
    </xf>
    <xf numFmtId="0" fontId="11" fillId="18" borderId="0" xfId="0" applyFont="1" applyFill="1" applyAlignment="1" applyProtection="1">
      <alignment horizontal="center" vertical="center" wrapText="1"/>
      <protection locked="0"/>
    </xf>
    <xf numFmtId="9" fontId="13" fillId="18" borderId="0" xfId="0" applyNumberFormat="1" applyFont="1" applyFill="1" applyAlignment="1" applyProtection="1">
      <alignment horizontal="center" vertical="center"/>
      <protection locked="0"/>
    </xf>
    <xf numFmtId="4" fontId="0" fillId="2" borderId="5" xfId="0" applyNumberFormat="1" applyFill="1" applyBorder="1">
      <alignment vertical="top"/>
    </xf>
    <xf numFmtId="0" fontId="0" fillId="9" borderId="5" xfId="0" applyFill="1" applyBorder="1">
      <alignment vertical="top"/>
    </xf>
    <xf numFmtId="169" fontId="0" fillId="2" borderId="0" xfId="0" applyNumberFormat="1" applyFill="1">
      <alignment vertical="top"/>
    </xf>
    <xf numFmtId="0" fontId="178" fillId="2" borderId="7" xfId="0" applyFont="1" applyFill="1" applyBorder="1" applyAlignment="1">
      <alignment horizontal="center" vertical="center"/>
    </xf>
    <xf numFmtId="4" fontId="48" fillId="20" borderId="0" xfId="0" applyNumberFormat="1" applyFont="1" applyFill="1" applyAlignment="1">
      <alignment horizontal="right" vertical="center" indent="1"/>
    </xf>
    <xf numFmtId="4" fontId="48" fillId="20" borderId="6" xfId="0" applyNumberFormat="1" applyFont="1" applyFill="1" applyBorder="1" applyAlignment="1">
      <alignment horizontal="right" vertical="center" indent="1"/>
    </xf>
    <xf numFmtId="0" fontId="111" fillId="2" borderId="0" xfId="0" applyFont="1" applyFill="1" applyAlignment="1">
      <alignment horizontal="center" vertical="center"/>
    </xf>
    <xf numFmtId="4" fontId="48" fillId="21" borderId="7" xfId="0" applyNumberFormat="1" applyFont="1" applyFill="1" applyBorder="1" applyAlignment="1">
      <alignment horizontal="right" vertical="center" indent="1"/>
    </xf>
    <xf numFmtId="2" fontId="159" fillId="21" borderId="6" xfId="0" applyNumberFormat="1" applyFont="1" applyFill="1" applyBorder="1" applyAlignment="1">
      <alignment horizontal="right" vertical="center" indent="1"/>
    </xf>
    <xf numFmtId="2" fontId="159" fillId="9" borderId="6" xfId="0" applyNumberFormat="1" applyFont="1" applyFill="1" applyBorder="1" applyAlignment="1">
      <alignment horizontal="right" vertical="center" indent="1"/>
    </xf>
    <xf numFmtId="4" fontId="182" fillId="9" borderId="0" xfId="0" applyNumberFormat="1" applyFont="1" applyFill="1" applyAlignment="1">
      <alignment horizontal="right" vertical="center" indent="1"/>
    </xf>
    <xf numFmtId="4" fontId="48" fillId="9" borderId="8" xfId="0" applyNumberFormat="1" applyFont="1" applyFill="1" applyBorder="1" applyAlignment="1">
      <alignment horizontal="right" vertical="center" indent="1"/>
    </xf>
    <xf numFmtId="4" fontId="182" fillId="21" borderId="0" xfId="0" applyNumberFormat="1" applyFont="1" applyFill="1" applyAlignment="1">
      <alignment horizontal="right" vertical="center" indent="1"/>
    </xf>
    <xf numFmtId="0" fontId="198" fillId="2" borderId="7" xfId="0" applyFont="1" applyFill="1" applyBorder="1" applyAlignment="1">
      <alignment horizontal="center" vertical="center"/>
    </xf>
    <xf numFmtId="0" fontId="199" fillId="2" borderId="7" xfId="0" applyFont="1" applyFill="1" applyBorder="1" applyAlignment="1">
      <alignment horizontal="center" vertical="center"/>
    </xf>
    <xf numFmtId="0" fontId="201" fillId="2" borderId="7" xfId="0" applyFont="1" applyFill="1" applyBorder="1" applyAlignment="1">
      <alignment horizontal="center" vertical="center"/>
    </xf>
    <xf numFmtId="4" fontId="0" fillId="2" borderId="0" xfId="0" applyNumberFormat="1" applyFill="1">
      <alignment vertical="top"/>
    </xf>
    <xf numFmtId="4" fontId="202" fillId="2" borderId="0" xfId="0" applyNumberFormat="1" applyFont="1" applyFill="1" applyAlignment="1">
      <alignment horizontal="right" vertical="center" indent="1"/>
    </xf>
    <xf numFmtId="0" fontId="96" fillId="2" borderId="30" xfId="3" applyFont="1" applyFill="1" applyBorder="1" applyAlignment="1">
      <alignment horizontal="center" vertical="top" wrapText="1"/>
    </xf>
    <xf numFmtId="0" fontId="110" fillId="23" borderId="30" xfId="3" applyFont="1" applyFill="1" applyBorder="1" applyAlignment="1" applyProtection="1">
      <alignment horizontal="center" vertical="center" wrapText="1"/>
      <protection locked="0"/>
    </xf>
    <xf numFmtId="0" fontId="205" fillId="10" borderId="30" xfId="3" applyFont="1" applyFill="1" applyBorder="1" applyAlignment="1" applyProtection="1">
      <alignment horizontal="center" vertical="center" wrapText="1"/>
      <protection locked="0"/>
    </xf>
    <xf numFmtId="0" fontId="204" fillId="22" borderId="30" xfId="3" applyFont="1" applyFill="1" applyBorder="1" applyAlignment="1">
      <alignment horizontal="center" vertical="center" wrapText="1"/>
    </xf>
    <xf numFmtId="0" fontId="96" fillId="2" borderId="30" xfId="3" applyFont="1" applyFill="1" applyBorder="1" applyAlignment="1">
      <alignment horizontal="center" vertical="center" wrapText="1"/>
    </xf>
    <xf numFmtId="0" fontId="134" fillId="23" borderId="10" xfId="0" applyFont="1" applyFill="1" applyBorder="1" applyAlignment="1">
      <alignment horizontal="center" vertical="center" wrapText="1"/>
    </xf>
    <xf numFmtId="0" fontId="134" fillId="23" borderId="31" xfId="0" applyFont="1" applyFill="1" applyBorder="1" applyAlignment="1">
      <alignment horizontal="center" vertical="center" wrapText="1"/>
    </xf>
    <xf numFmtId="0" fontId="135" fillId="23" borderId="10" xfId="0" applyFont="1" applyFill="1" applyBorder="1" applyAlignment="1">
      <alignment horizontal="center" vertical="center" wrapText="1"/>
    </xf>
    <xf numFmtId="2" fontId="208" fillId="3" borderId="0" xfId="0" applyNumberFormat="1" applyFont="1" applyFill="1" applyAlignment="1" applyProtection="1">
      <alignment horizontal="center" vertical="center" wrapText="1"/>
      <protection locked="0"/>
    </xf>
    <xf numFmtId="0" fontId="209" fillId="2" borderId="0" xfId="0" applyFont="1" applyFill="1" applyAlignment="1">
      <alignment horizontal="center" vertical="center"/>
    </xf>
    <xf numFmtId="0" fontId="210" fillId="2" borderId="0" xfId="2" applyFont="1" applyFill="1" applyBorder="1" applyAlignment="1" applyProtection="1">
      <alignment vertical="center"/>
    </xf>
    <xf numFmtId="165" fontId="12" fillId="24" borderId="30" xfId="3" applyNumberFormat="1" applyFont="1" applyFill="1" applyBorder="1" applyAlignment="1">
      <alignment vertical="center" wrapText="1"/>
    </xf>
    <xf numFmtId="4" fontId="68" fillId="23" borderId="30" xfId="3" applyNumberFormat="1" applyFont="1" applyFill="1" applyBorder="1" applyAlignment="1">
      <alignment horizontal="center" vertical="center" wrapText="1"/>
    </xf>
    <xf numFmtId="166" fontId="40" fillId="2" borderId="15" xfId="3" applyNumberFormat="1" applyFont="1" applyFill="1" applyBorder="1" applyAlignment="1">
      <alignment horizontal="center" vertical="center" wrapText="1"/>
    </xf>
    <xf numFmtId="0" fontId="96" fillId="2" borderId="10" xfId="3" applyFont="1" applyFill="1" applyBorder="1" applyAlignment="1">
      <alignment horizontal="center" vertical="top" wrapText="1"/>
    </xf>
    <xf numFmtId="0" fontId="110" fillId="23" borderId="10" xfId="3" applyFont="1" applyFill="1" applyBorder="1" applyAlignment="1" applyProtection="1">
      <alignment horizontal="center" vertical="center" wrapText="1"/>
      <protection locked="0"/>
    </xf>
    <xf numFmtId="0" fontId="205" fillId="10" borderId="10" xfId="3" applyFont="1" applyFill="1" applyBorder="1" applyAlignment="1" applyProtection="1">
      <alignment horizontal="center" vertical="center" wrapText="1"/>
      <protection locked="0"/>
    </xf>
    <xf numFmtId="0" fontId="204" fillId="22" borderId="10" xfId="3" applyFont="1" applyFill="1" applyBorder="1" applyAlignment="1">
      <alignment horizontal="center" vertical="center" wrapText="1"/>
    </xf>
    <xf numFmtId="0" fontId="96" fillId="2" borderId="10" xfId="3" applyFont="1" applyFill="1" applyBorder="1" applyAlignment="1">
      <alignment horizontal="center" vertical="center" wrapText="1"/>
    </xf>
    <xf numFmtId="165" fontId="12" fillId="24" borderId="10" xfId="3" applyNumberFormat="1" applyFont="1" applyFill="1" applyBorder="1" applyAlignment="1">
      <alignment vertical="center" wrapText="1"/>
    </xf>
    <xf numFmtId="4" fontId="68" fillId="23" borderId="10" xfId="3" applyNumberFormat="1" applyFont="1" applyFill="1" applyBorder="1" applyAlignment="1">
      <alignment horizontal="center" vertical="center" wrapText="1"/>
    </xf>
    <xf numFmtId="166" fontId="40" fillId="2" borderId="10" xfId="3" applyNumberFormat="1" applyFont="1" applyFill="1" applyBorder="1" applyAlignment="1">
      <alignment horizontal="center" vertical="center" wrapText="1"/>
    </xf>
    <xf numFmtId="0" fontId="96" fillId="2" borderId="32" xfId="3" applyFont="1" applyFill="1" applyBorder="1" applyAlignment="1">
      <alignment horizontal="center" vertical="top" wrapText="1"/>
    </xf>
    <xf numFmtId="0" fontId="110" fillId="23" borderId="32" xfId="3" applyFont="1" applyFill="1" applyBorder="1" applyAlignment="1" applyProtection="1">
      <alignment horizontal="center" vertical="center" wrapText="1"/>
      <protection locked="0"/>
    </xf>
    <xf numFmtId="0" fontId="205" fillId="10" borderId="32" xfId="3" applyFont="1" applyFill="1" applyBorder="1" applyAlignment="1" applyProtection="1">
      <alignment horizontal="center" vertical="center" wrapText="1"/>
      <protection locked="0"/>
    </xf>
    <xf numFmtId="0" fontId="204" fillId="22" borderId="32" xfId="3" applyFont="1" applyFill="1" applyBorder="1" applyAlignment="1">
      <alignment horizontal="center" vertical="center" wrapText="1"/>
    </xf>
    <xf numFmtId="0" fontId="96" fillId="2" borderId="32" xfId="3" applyFont="1" applyFill="1" applyBorder="1" applyAlignment="1">
      <alignment horizontal="center" vertical="center" wrapText="1"/>
    </xf>
    <xf numFmtId="165" fontId="12" fillId="24" borderId="32" xfId="3" applyNumberFormat="1" applyFont="1" applyFill="1" applyBorder="1" applyAlignment="1">
      <alignment vertical="center" wrapText="1"/>
    </xf>
    <xf numFmtId="4" fontId="68" fillId="23" borderId="32" xfId="3" applyNumberFormat="1" applyFont="1" applyFill="1" applyBorder="1" applyAlignment="1">
      <alignment horizontal="center" vertical="center" wrapText="1"/>
    </xf>
    <xf numFmtId="166" fontId="40" fillId="2" borderId="32" xfId="3" applyNumberFormat="1" applyFont="1" applyFill="1" applyBorder="1" applyAlignment="1">
      <alignment horizontal="center" vertical="center" wrapText="1"/>
    </xf>
    <xf numFmtId="0" fontId="96" fillId="2" borderId="33" xfId="3" applyFont="1" applyFill="1" applyBorder="1" applyAlignment="1">
      <alignment horizontal="center" vertical="top" wrapText="1"/>
    </xf>
    <xf numFmtId="0" fontId="110" fillId="23" borderId="33" xfId="3" applyFont="1" applyFill="1" applyBorder="1" applyAlignment="1" applyProtection="1">
      <alignment horizontal="center" vertical="center" wrapText="1"/>
      <protection locked="0"/>
    </xf>
    <xf numFmtId="0" fontId="205" fillId="10" borderId="33" xfId="3" applyFont="1" applyFill="1" applyBorder="1" applyAlignment="1" applyProtection="1">
      <alignment horizontal="center" vertical="center" wrapText="1"/>
      <protection locked="0"/>
    </xf>
    <xf numFmtId="0" fontId="204" fillId="22" borderId="33" xfId="3" applyFont="1" applyFill="1" applyBorder="1" applyAlignment="1">
      <alignment horizontal="center" vertical="center" wrapText="1"/>
    </xf>
    <xf numFmtId="0" fontId="96" fillId="2" borderId="33" xfId="3" applyFont="1" applyFill="1" applyBorder="1" applyAlignment="1">
      <alignment horizontal="center" vertical="center" wrapText="1"/>
    </xf>
    <xf numFmtId="165" fontId="12" fillId="24" borderId="33" xfId="1" applyNumberFormat="1" applyFont="1" applyFill="1" applyBorder="1" applyAlignment="1" applyProtection="1">
      <alignment vertical="center"/>
    </xf>
    <xf numFmtId="4" fontId="68" fillId="23" borderId="33" xfId="3" applyNumberFormat="1" applyFont="1" applyFill="1" applyBorder="1" applyAlignment="1">
      <alignment horizontal="center" vertical="center" wrapText="1"/>
    </xf>
    <xf numFmtId="166" fontId="40" fillId="2" borderId="33" xfId="3" applyNumberFormat="1" applyFont="1" applyFill="1" applyBorder="1" applyAlignment="1">
      <alignment horizontal="center" vertical="center" wrapText="1"/>
    </xf>
    <xf numFmtId="167" fontId="68" fillId="23" borderId="30" xfId="3" applyNumberFormat="1" applyFont="1" applyFill="1" applyBorder="1" applyAlignment="1" applyProtection="1">
      <alignment horizontal="center" vertical="center" wrapText="1"/>
      <protection locked="0"/>
    </xf>
    <xf numFmtId="0" fontId="136" fillId="2" borderId="30" xfId="3" applyFont="1" applyFill="1" applyBorder="1" applyAlignment="1">
      <alignment horizontal="center" vertical="center" wrapText="1"/>
    </xf>
    <xf numFmtId="0" fontId="136" fillId="2" borderId="10" xfId="3" applyFont="1" applyFill="1" applyBorder="1" applyAlignment="1">
      <alignment horizontal="center" vertical="center" wrapText="1"/>
    </xf>
    <xf numFmtId="0" fontId="68" fillId="23" borderId="33" xfId="3" applyFont="1" applyFill="1" applyBorder="1" applyAlignment="1" applyProtection="1">
      <alignment horizontal="center" vertical="center" wrapText="1"/>
      <protection locked="0"/>
    </xf>
    <xf numFmtId="0" fontId="136" fillId="2" borderId="33" xfId="3" applyFont="1" applyFill="1" applyBorder="1" applyAlignment="1">
      <alignment horizontal="center" vertical="center" wrapText="1"/>
    </xf>
    <xf numFmtId="165" fontId="12" fillId="24" borderId="33" xfId="3" applyNumberFormat="1" applyFont="1" applyFill="1" applyBorder="1" applyAlignment="1">
      <alignment vertical="center" wrapText="1"/>
    </xf>
    <xf numFmtId="167" fontId="68" fillId="23" borderId="32" xfId="3" applyNumberFormat="1" applyFont="1" applyFill="1" applyBorder="1" applyAlignment="1" applyProtection="1">
      <alignment horizontal="center" vertical="center" wrapText="1"/>
      <protection locked="0"/>
    </xf>
    <xf numFmtId="0" fontId="136" fillId="2" borderId="32" xfId="3" applyFont="1" applyFill="1" applyBorder="1" applyAlignment="1">
      <alignment horizontal="center" vertical="center" wrapText="1"/>
    </xf>
    <xf numFmtId="0" fontId="68" fillId="23" borderId="30" xfId="3" applyFont="1" applyFill="1" applyBorder="1" applyAlignment="1" applyProtection="1">
      <alignment horizontal="center" vertical="center" wrapText="1"/>
      <protection locked="0"/>
    </xf>
    <xf numFmtId="0" fontId="137" fillId="10" borderId="30" xfId="3" applyFont="1" applyFill="1" applyBorder="1" applyAlignment="1" applyProtection="1">
      <alignment horizontal="center" vertical="center" wrapText="1"/>
      <protection locked="0"/>
    </xf>
    <xf numFmtId="0" fontId="142" fillId="2" borderId="30" xfId="3" applyFont="1" applyFill="1" applyBorder="1" applyAlignment="1">
      <alignment horizontal="center" vertical="center" wrapText="1"/>
    </xf>
    <xf numFmtId="0" fontId="96" fillId="2" borderId="35" xfId="3" applyFont="1" applyFill="1" applyBorder="1" applyAlignment="1">
      <alignment horizontal="center" vertical="top" wrapText="1"/>
    </xf>
    <xf numFmtId="0" fontId="137" fillId="10" borderId="33" xfId="3" applyFont="1" applyFill="1" applyBorder="1" applyAlignment="1" applyProtection="1">
      <alignment horizontal="center" vertical="center" wrapText="1"/>
      <protection locked="0"/>
    </xf>
    <xf numFmtId="0" fontId="142" fillId="2" borderId="33" xfId="3" applyFont="1" applyFill="1" applyBorder="1" applyAlignment="1">
      <alignment horizontal="center" vertical="center" wrapText="1"/>
    </xf>
    <xf numFmtId="166" fontId="40" fillId="2" borderId="36" xfId="3" applyNumberFormat="1" applyFont="1" applyFill="1" applyBorder="1" applyAlignment="1">
      <alignment horizontal="center" vertical="center" wrapText="1"/>
    </xf>
    <xf numFmtId="0" fontId="96" fillId="2" borderId="34" xfId="3" applyFont="1" applyFill="1" applyBorder="1" applyAlignment="1">
      <alignment vertical="top" wrapText="1"/>
    </xf>
    <xf numFmtId="0" fontId="96" fillId="2" borderId="37" xfId="3" applyFont="1" applyFill="1" applyBorder="1" applyAlignment="1">
      <alignment horizontal="center" vertical="top" wrapText="1"/>
    </xf>
    <xf numFmtId="0" fontId="68" fillId="23" borderId="32" xfId="3" applyFont="1" applyFill="1" applyBorder="1" applyAlignment="1" applyProtection="1">
      <alignment horizontal="center" vertical="center" wrapText="1"/>
      <protection locked="0"/>
    </xf>
    <xf numFmtId="0" fontId="137" fillId="10" borderId="32" xfId="3" applyFont="1" applyFill="1" applyBorder="1" applyAlignment="1" applyProtection="1">
      <alignment horizontal="center" vertical="center" wrapText="1"/>
      <protection locked="0"/>
    </xf>
    <xf numFmtId="0" fontId="142" fillId="2" borderId="32" xfId="3" applyFont="1" applyFill="1" applyBorder="1" applyAlignment="1">
      <alignment horizontal="center" vertical="center" wrapText="1"/>
    </xf>
    <xf numFmtId="166" fontId="40" fillId="2" borderId="38" xfId="3" applyNumberFormat="1" applyFont="1" applyFill="1" applyBorder="1" applyAlignment="1">
      <alignment horizontal="center" vertical="center" wrapText="1"/>
    </xf>
    <xf numFmtId="0" fontId="63" fillId="9" borderId="0" xfId="0" applyFont="1" applyFill="1" applyAlignment="1">
      <alignment horizontal="center" vertical="center"/>
    </xf>
    <xf numFmtId="0" fontId="63" fillId="9" borderId="6" xfId="0" applyFont="1" applyFill="1" applyBorder="1" applyAlignment="1">
      <alignment horizontal="center" vertical="center"/>
    </xf>
    <xf numFmtId="0" fontId="189" fillId="9" borderId="0" xfId="0" applyFont="1" applyFill="1" applyAlignment="1">
      <alignment horizontal="center" vertical="center"/>
    </xf>
    <xf numFmtId="2" fontId="0" fillId="2" borderId="5" xfId="0" applyNumberFormat="1" applyFill="1" applyBorder="1">
      <alignment vertical="top"/>
    </xf>
    <xf numFmtId="169" fontId="0" fillId="2" borderId="5" xfId="0" applyNumberFormat="1" applyFill="1" applyBorder="1">
      <alignment vertical="top"/>
    </xf>
    <xf numFmtId="4" fontId="176" fillId="21" borderId="7" xfId="0" applyNumberFormat="1" applyFont="1" applyFill="1" applyBorder="1" applyAlignment="1">
      <alignment horizontal="right" vertical="center" indent="1"/>
    </xf>
    <xf numFmtId="4" fontId="48" fillId="9" borderId="7" xfId="0" applyNumberFormat="1" applyFont="1" applyFill="1" applyBorder="1" applyAlignment="1">
      <alignment horizontal="right" vertical="center" indent="1"/>
    </xf>
    <xf numFmtId="4" fontId="176" fillId="9" borderId="7" xfId="0" applyNumberFormat="1" applyFont="1" applyFill="1" applyBorder="1" applyAlignment="1">
      <alignment horizontal="right" vertical="center" indent="1"/>
    </xf>
    <xf numFmtId="4" fontId="90" fillId="9" borderId="7" xfId="0" applyNumberFormat="1" applyFont="1" applyFill="1" applyBorder="1" applyAlignment="1">
      <alignment horizontal="right" vertical="center" indent="1"/>
    </xf>
    <xf numFmtId="4" fontId="159" fillId="21" borderId="7" xfId="0" applyNumberFormat="1" applyFont="1" applyFill="1" applyBorder="1" applyAlignment="1">
      <alignment horizontal="right" vertical="center" indent="1"/>
    </xf>
    <xf numFmtId="4" fontId="159" fillId="9" borderId="7" xfId="0" applyNumberFormat="1" applyFont="1" applyFill="1" applyBorder="1" applyAlignment="1">
      <alignment horizontal="right" vertical="center" indent="1"/>
    </xf>
    <xf numFmtId="0" fontId="97" fillId="9" borderId="0" xfId="0" applyFont="1" applyFill="1" applyAlignment="1">
      <alignment horizontal="center" vertical="center"/>
    </xf>
    <xf numFmtId="168" fontId="212" fillId="2" borderId="0" xfId="0" applyNumberFormat="1" applyFont="1" applyFill="1" applyAlignment="1">
      <alignment horizontal="right" vertical="center" indent="1"/>
    </xf>
    <xf numFmtId="4" fontId="212" fillId="2" borderId="0" xfId="0" applyNumberFormat="1" applyFont="1" applyFill="1" applyAlignment="1">
      <alignment horizontal="right" vertical="center" indent="1"/>
    </xf>
    <xf numFmtId="4" fontId="212" fillId="2" borderId="0" xfId="0" applyNumberFormat="1" applyFont="1" applyFill="1" applyAlignment="1">
      <alignment horizontal="center" vertical="center"/>
    </xf>
    <xf numFmtId="4" fontId="212" fillId="9" borderId="0" xfId="0" applyNumberFormat="1" applyFont="1" applyFill="1" applyAlignment="1">
      <alignment horizontal="center" vertical="center"/>
    </xf>
    <xf numFmtId="0" fontId="97" fillId="2" borderId="0" xfId="0" applyFont="1" applyFill="1" applyAlignment="1">
      <alignment horizontal="center" vertical="center" wrapText="1"/>
    </xf>
    <xf numFmtId="4" fontId="97" fillId="2" borderId="0" xfId="0" applyNumberFormat="1" applyFont="1" applyFill="1" applyAlignment="1">
      <alignment horizontal="center" vertical="center"/>
    </xf>
    <xf numFmtId="0" fontId="213" fillId="8" borderId="0" xfId="0" applyFont="1" applyFill="1" applyAlignment="1">
      <alignment vertical="center"/>
    </xf>
    <xf numFmtId="0" fontId="213" fillId="0" borderId="0" xfId="0" applyFont="1" applyAlignment="1">
      <alignment vertical="center"/>
    </xf>
    <xf numFmtId="4" fontId="100" fillId="9" borderId="6" xfId="0" applyNumberFormat="1" applyFont="1" applyFill="1" applyBorder="1" applyAlignment="1">
      <alignment horizontal="right" vertical="center" indent="1"/>
    </xf>
    <xf numFmtId="0" fontId="11" fillId="9" borderId="0" xfId="0" applyFont="1" applyFill="1" applyAlignment="1" applyProtection="1">
      <alignment vertical="center" wrapText="1"/>
      <protection locked="0"/>
    </xf>
    <xf numFmtId="0" fontId="3" fillId="9" borderId="0" xfId="0" applyFont="1" applyFill="1" applyAlignment="1">
      <alignment horizontal="center" vertical="center" wrapText="1"/>
    </xf>
    <xf numFmtId="0" fontId="150" fillId="9" borderId="0" xfId="0" applyFont="1" applyFill="1" applyAlignment="1">
      <alignment horizontal="center" vertical="center"/>
    </xf>
    <xf numFmtId="0" fontId="185" fillId="9" borderId="0" xfId="0" applyFont="1" applyFill="1" applyAlignment="1">
      <alignment vertical="center"/>
    </xf>
    <xf numFmtId="4" fontId="90" fillId="9" borderId="6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vertical="center"/>
    </xf>
    <xf numFmtId="0" fontId="177" fillId="9" borderId="0" xfId="0" applyFont="1" applyFill="1" applyAlignment="1">
      <alignment horizontal="center" vertical="center"/>
    </xf>
    <xf numFmtId="0" fontId="160" fillId="9" borderId="6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  <xf numFmtId="0" fontId="147" fillId="9" borderId="6" xfId="0" applyFont="1" applyFill="1" applyBorder="1" applyAlignment="1">
      <alignment horizontal="center" vertical="center"/>
    </xf>
    <xf numFmtId="0" fontId="40" fillId="9" borderId="6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41" fillId="9" borderId="6" xfId="0" applyFont="1" applyFill="1" applyBorder="1" applyAlignment="1">
      <alignment horizontal="center" vertical="center"/>
    </xf>
    <xf numFmtId="0" fontId="177" fillId="9" borderId="6" xfId="0" applyFont="1" applyFill="1" applyBorder="1" applyAlignment="1">
      <alignment horizontal="center" vertical="center"/>
    </xf>
    <xf numFmtId="0" fontId="22" fillId="9" borderId="8" xfId="0" applyFont="1" applyFill="1" applyBorder="1" applyAlignment="1" applyProtection="1">
      <alignment horizontal="center" vertical="center" wrapText="1"/>
      <protection locked="0"/>
    </xf>
    <xf numFmtId="0" fontId="45" fillId="9" borderId="8" xfId="0" applyFont="1" applyFill="1" applyBorder="1" applyAlignment="1">
      <alignment horizontal="center" vertical="center"/>
    </xf>
    <xf numFmtId="9" fontId="220" fillId="2" borderId="0" xfId="5" applyFont="1" applyFill="1" applyAlignment="1">
      <alignment horizontal="center" vertical="top"/>
    </xf>
    <xf numFmtId="9" fontId="219" fillId="9" borderId="0" xfId="5" applyFont="1" applyFill="1" applyAlignment="1">
      <alignment horizontal="center" vertical="center"/>
    </xf>
    <xf numFmtId="9" fontId="220" fillId="9" borderId="0" xfId="5" applyFont="1" applyFill="1" applyAlignment="1">
      <alignment horizontal="center" vertical="top"/>
    </xf>
    <xf numFmtId="9" fontId="221" fillId="9" borderId="0" xfId="5" applyFont="1" applyFill="1" applyAlignment="1">
      <alignment horizontal="center" vertical="center"/>
    </xf>
    <xf numFmtId="9" fontId="221" fillId="2" borderId="0" xfId="5" applyFont="1" applyFill="1" applyAlignment="1">
      <alignment horizontal="center" vertical="center"/>
    </xf>
    <xf numFmtId="0" fontId="83" fillId="2" borderId="6" xfId="0" applyFont="1" applyFill="1" applyBorder="1" applyAlignment="1">
      <alignment horizontal="center" vertical="center"/>
    </xf>
    <xf numFmtId="0" fontId="83" fillId="9" borderId="7" xfId="0" applyFont="1" applyFill="1" applyBorder="1" applyAlignment="1">
      <alignment horizontal="center" vertical="center"/>
    </xf>
    <xf numFmtId="0" fontId="64" fillId="9" borderId="8" xfId="0" applyFont="1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4" fontId="230" fillId="2" borderId="0" xfId="0" applyNumberFormat="1" applyFont="1" applyFill="1" applyAlignment="1">
      <alignment horizontal="center" vertical="center"/>
    </xf>
    <xf numFmtId="0" fontId="230" fillId="8" borderId="19" xfId="0" applyFont="1" applyFill="1" applyBorder="1" applyAlignment="1">
      <alignment horizontal="center" vertical="center"/>
    </xf>
    <xf numFmtId="0" fontId="232" fillId="2" borderId="19" xfId="0" applyFont="1" applyFill="1" applyBorder="1">
      <alignment vertical="top"/>
    </xf>
    <xf numFmtId="0" fontId="232" fillId="9" borderId="0" xfId="0" applyFont="1" applyFill="1">
      <alignment vertical="top"/>
    </xf>
    <xf numFmtId="0" fontId="232" fillId="2" borderId="0" xfId="0" applyFont="1" applyFill="1">
      <alignment vertical="top"/>
    </xf>
    <xf numFmtId="0" fontId="232" fillId="0" borderId="3" xfId="0" applyFont="1" applyBorder="1">
      <alignment vertical="top"/>
    </xf>
    <xf numFmtId="0" fontId="232" fillId="0" borderId="0" xfId="0" applyFont="1">
      <alignment vertical="top"/>
    </xf>
    <xf numFmtId="0" fontId="233" fillId="2" borderId="6" xfId="0" applyFont="1" applyFill="1" applyBorder="1" applyAlignment="1" applyProtection="1">
      <alignment horizontal="center" wrapText="1"/>
      <protection locked="0"/>
    </xf>
    <xf numFmtId="0" fontId="234" fillId="9" borderId="0" xfId="0" applyFont="1" applyFill="1" applyAlignment="1" applyProtection="1">
      <alignment horizontal="center" vertical="center" wrapText="1"/>
      <protection locked="0"/>
    </xf>
    <xf numFmtId="0" fontId="234" fillId="9" borderId="8" xfId="0" applyFont="1" applyFill="1" applyBorder="1" applyAlignment="1" applyProtection="1">
      <alignment horizontal="center" vertical="center" wrapText="1"/>
      <protection locked="0"/>
    </xf>
    <xf numFmtId="0" fontId="235" fillId="2" borderId="8" xfId="0" applyFont="1" applyFill="1" applyBorder="1" applyAlignment="1" applyProtection="1">
      <alignment horizontal="center" vertical="center" wrapText="1"/>
      <protection locked="0"/>
    </xf>
    <xf numFmtId="0" fontId="234" fillId="9" borderId="0" xfId="0" applyFont="1" applyFill="1" applyAlignment="1" applyProtection="1">
      <alignment horizontal="center" wrapText="1"/>
      <protection locked="0"/>
    </xf>
    <xf numFmtId="0" fontId="234" fillId="2" borderId="8" xfId="0" applyFont="1" applyFill="1" applyBorder="1" applyAlignment="1" applyProtection="1">
      <alignment horizontal="center" wrapText="1"/>
      <protection locked="0"/>
    </xf>
    <xf numFmtId="0" fontId="236" fillId="9" borderId="6" xfId="0" applyFont="1" applyFill="1" applyBorder="1" applyAlignment="1" applyProtection="1">
      <alignment horizontal="center" vertical="center" wrapText="1"/>
      <protection locked="0"/>
    </xf>
    <xf numFmtId="0" fontId="236" fillId="2" borderId="6" xfId="0" applyFont="1" applyFill="1" applyBorder="1" applyAlignment="1" applyProtection="1">
      <alignment horizontal="center" vertical="center" wrapText="1"/>
      <protection locked="0"/>
    </xf>
    <xf numFmtId="9" fontId="13" fillId="29" borderId="0" xfId="0" applyNumberFormat="1" applyFont="1" applyFill="1" applyAlignment="1" applyProtection="1">
      <alignment horizontal="center" vertical="center"/>
      <protection locked="0"/>
    </xf>
    <xf numFmtId="0" fontId="10" fillId="30" borderId="0" xfId="0" applyFont="1" applyFill="1" applyAlignment="1" applyProtection="1">
      <alignment horizontal="left" vertical="center" wrapText="1"/>
      <protection locked="0"/>
    </xf>
    <xf numFmtId="0" fontId="11" fillId="30" borderId="0" xfId="0" applyFont="1" applyFill="1" applyAlignment="1" applyProtection="1">
      <alignment horizontal="center" vertical="center" wrapText="1"/>
      <protection locked="0"/>
    </xf>
    <xf numFmtId="0" fontId="241" fillId="2" borderId="6" xfId="0" applyFont="1" applyFill="1" applyBorder="1" applyAlignment="1" applyProtection="1">
      <alignment horizontal="center" vertical="center" wrapText="1"/>
      <protection locked="0"/>
    </xf>
    <xf numFmtId="0" fontId="243" fillId="2" borderId="6" xfId="0" applyFont="1" applyFill="1" applyBorder="1" applyAlignment="1" applyProtection="1">
      <alignment horizontal="center" vertical="center" wrapText="1"/>
      <protection locked="0"/>
    </xf>
    <xf numFmtId="0" fontId="0" fillId="9" borderId="4" xfId="0" applyFill="1" applyBorder="1">
      <alignment vertical="top"/>
    </xf>
    <xf numFmtId="0" fontId="170" fillId="9" borderId="0" xfId="0" applyFont="1" applyFill="1" applyAlignment="1">
      <alignment horizontal="left" vertical="center"/>
    </xf>
    <xf numFmtId="0" fontId="63" fillId="9" borderId="8" xfId="0" applyFont="1" applyFill="1" applyBorder="1" applyAlignment="1">
      <alignment horizontal="center" vertical="center"/>
    </xf>
    <xf numFmtId="0" fontId="86" fillId="9" borderId="0" xfId="0" applyFont="1" applyFill="1" applyAlignment="1">
      <alignment horizontal="center" vertical="top"/>
    </xf>
    <xf numFmtId="4" fontId="90" fillId="4" borderId="6" xfId="0" applyNumberFormat="1" applyFont="1" applyFill="1" applyBorder="1" applyAlignment="1">
      <alignment horizontal="right" vertical="center" indent="1"/>
    </xf>
    <xf numFmtId="4" fontId="90" fillId="2" borderId="6" xfId="0" applyNumberFormat="1" applyFont="1" applyFill="1" applyBorder="1" applyAlignment="1">
      <alignment horizontal="right" vertical="center" indent="1"/>
    </xf>
    <xf numFmtId="0" fontId="195" fillId="9" borderId="23" xfId="0" applyFont="1" applyFill="1" applyBorder="1" applyAlignment="1">
      <alignment horizontal="center" vertical="center" wrapText="1"/>
    </xf>
    <xf numFmtId="0" fontId="195" fillId="9" borderId="22" xfId="0" applyFont="1" applyFill="1" applyBorder="1" applyAlignment="1">
      <alignment horizontal="center" vertical="center" wrapText="1"/>
    </xf>
    <xf numFmtId="0" fontId="45" fillId="2" borderId="15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5" fillId="2" borderId="14" xfId="0" applyFont="1" applyFill="1" applyBorder="1" applyAlignment="1">
      <alignment horizontal="center" vertical="center"/>
    </xf>
    <xf numFmtId="0" fontId="46" fillId="2" borderId="14" xfId="0" applyFont="1" applyFill="1" applyBorder="1" applyAlignment="1">
      <alignment horizontal="center" vertical="center"/>
    </xf>
    <xf numFmtId="0" fontId="247" fillId="2" borderId="5" xfId="0" applyFont="1" applyFill="1" applyBorder="1">
      <alignment vertical="top"/>
    </xf>
    <xf numFmtId="0" fontId="248" fillId="9" borderId="0" xfId="0" applyFont="1" applyFill="1" applyAlignment="1">
      <alignment horizontal="center" vertical="center"/>
    </xf>
    <xf numFmtId="0" fontId="179" fillId="2" borderId="7" xfId="0" applyFont="1" applyFill="1" applyBorder="1" applyAlignment="1">
      <alignment horizontal="center" vertical="center"/>
    </xf>
    <xf numFmtId="4" fontId="249" fillId="4" borderId="6" xfId="0" applyNumberFormat="1" applyFont="1" applyFill="1" applyBorder="1" applyAlignment="1">
      <alignment horizontal="right" vertical="center" indent="1"/>
    </xf>
    <xf numFmtId="4" fontId="249" fillId="2" borderId="6" xfId="0" applyNumberFormat="1" applyFont="1" applyFill="1" applyBorder="1" applyAlignment="1">
      <alignment horizontal="right" vertical="center" indent="1"/>
    </xf>
    <xf numFmtId="0" fontId="250" fillId="2" borderId="6" xfId="0" applyFont="1" applyFill="1" applyBorder="1" applyAlignment="1">
      <alignment horizontal="center" vertical="center"/>
    </xf>
    <xf numFmtId="0" fontId="250" fillId="2" borderId="15" xfId="0" applyFont="1" applyFill="1" applyBorder="1" applyAlignment="1">
      <alignment horizontal="center" vertical="center"/>
    </xf>
    <xf numFmtId="4" fontId="249" fillId="2" borderId="15" xfId="0" applyNumberFormat="1" applyFont="1" applyFill="1" applyBorder="1" applyAlignment="1">
      <alignment horizontal="right" vertical="center" indent="1"/>
    </xf>
    <xf numFmtId="4" fontId="249" fillId="4" borderId="15" xfId="0" applyNumberFormat="1" applyFont="1" applyFill="1" applyBorder="1" applyAlignment="1">
      <alignment horizontal="right" vertical="center" indent="1"/>
    </xf>
    <xf numFmtId="0" fontId="89" fillId="2" borderId="14" xfId="0" applyFont="1" applyFill="1" applyBorder="1" applyAlignment="1" applyProtection="1">
      <alignment horizontal="center" vertical="center" wrapText="1"/>
      <protection locked="0"/>
    </xf>
    <xf numFmtId="4" fontId="48" fillId="4" borderId="15" xfId="0" applyNumberFormat="1" applyFont="1" applyFill="1" applyBorder="1" applyAlignment="1">
      <alignment horizontal="right" vertical="center" indent="1"/>
    </xf>
    <xf numFmtId="4" fontId="90" fillId="9" borderId="14" xfId="0" applyNumberFormat="1" applyFont="1" applyFill="1" applyBorder="1" applyAlignment="1">
      <alignment horizontal="right" vertical="center" indent="1"/>
    </xf>
    <xf numFmtId="4" fontId="159" fillId="21" borderId="6" xfId="0" applyNumberFormat="1" applyFont="1" applyFill="1" applyBorder="1" applyAlignment="1">
      <alignment horizontal="right" vertical="center" indent="1"/>
    </xf>
    <xf numFmtId="4" fontId="159" fillId="9" borderId="6" xfId="0" applyNumberFormat="1" applyFont="1" applyFill="1" applyBorder="1" applyAlignment="1">
      <alignment horizontal="right" vertical="center" indent="1"/>
    </xf>
    <xf numFmtId="0" fontId="89" fillId="2" borderId="15" xfId="0" applyFont="1" applyFill="1" applyBorder="1" applyAlignment="1" applyProtection="1">
      <alignment horizontal="center" vertical="center" wrapText="1"/>
      <protection locked="0"/>
    </xf>
    <xf numFmtId="4" fontId="90" fillId="9" borderId="15" xfId="0" applyNumberFormat="1" applyFont="1" applyFill="1" applyBorder="1" applyAlignment="1">
      <alignment horizontal="right" vertical="center" indent="1"/>
    </xf>
    <xf numFmtId="0" fontId="147" fillId="2" borderId="14" xfId="0" applyFont="1" applyFill="1" applyBorder="1" applyAlignment="1">
      <alignment horizontal="center" vertical="center"/>
    </xf>
    <xf numFmtId="0" fontId="148" fillId="2" borderId="14" xfId="0" applyFont="1" applyFill="1" applyBorder="1" applyAlignment="1">
      <alignment horizontal="center" vertical="center"/>
    </xf>
    <xf numFmtId="4" fontId="159" fillId="21" borderId="14" xfId="0" applyNumberFormat="1" applyFont="1" applyFill="1" applyBorder="1" applyAlignment="1">
      <alignment horizontal="right" vertical="center" indent="1"/>
    </xf>
    <xf numFmtId="4" fontId="159" fillId="9" borderId="14" xfId="0" applyNumberFormat="1" applyFont="1" applyFill="1" applyBorder="1" applyAlignment="1">
      <alignment horizontal="right" vertical="center" indent="1"/>
    </xf>
    <xf numFmtId="0" fontId="256" fillId="2" borderId="6" xfId="0" applyFont="1" applyFill="1" applyBorder="1" applyAlignment="1" applyProtection="1">
      <alignment horizontal="center" vertical="center" wrapText="1"/>
      <protection locked="0"/>
    </xf>
    <xf numFmtId="0" fontId="256" fillId="2" borderId="6" xfId="0" applyFont="1" applyFill="1" applyBorder="1" applyAlignment="1" applyProtection="1">
      <alignment horizontal="center" vertical="top" wrapText="1"/>
      <protection locked="0"/>
    </xf>
    <xf numFmtId="0" fontId="233" fillId="2" borderId="6" xfId="0" applyFont="1" applyFill="1" applyBorder="1" applyAlignment="1" applyProtection="1">
      <alignment horizontal="center" vertical="center" wrapText="1"/>
      <protection locked="0"/>
    </xf>
    <xf numFmtId="0" fontId="233" fillId="2" borderId="6" xfId="0" applyFont="1" applyFill="1" applyBorder="1" applyAlignment="1" applyProtection="1">
      <alignment horizontal="center" vertical="top" wrapText="1"/>
      <protection locked="0"/>
    </xf>
    <xf numFmtId="0" fontId="233" fillId="2" borderId="0" xfId="0" applyFont="1" applyFill="1" applyAlignment="1" applyProtection="1">
      <alignment horizontal="center" vertical="center" wrapText="1"/>
      <protection locked="0"/>
    </xf>
    <xf numFmtId="0" fontId="85" fillId="2" borderId="6" xfId="0" applyFont="1" applyFill="1" applyBorder="1" applyAlignment="1" applyProtection="1">
      <alignment horizontal="center" vertical="top" wrapText="1"/>
      <protection locked="0"/>
    </xf>
    <xf numFmtId="0" fontId="200" fillId="2" borderId="6" xfId="0" applyFont="1" applyFill="1" applyBorder="1" applyAlignment="1" applyProtection="1">
      <alignment horizontal="center" vertical="center" wrapText="1"/>
      <protection locked="0"/>
    </xf>
    <xf numFmtId="0" fontId="257" fillId="2" borderId="6" xfId="0" applyFont="1" applyFill="1" applyBorder="1" applyAlignment="1" applyProtection="1">
      <alignment horizontal="center" vertical="center" wrapText="1"/>
      <protection locked="0"/>
    </xf>
    <xf numFmtId="0" fontId="259" fillId="4" borderId="6" xfId="3" applyFont="1" applyFill="1" applyBorder="1">
      <alignment horizontal="center" vertical="center"/>
    </xf>
    <xf numFmtId="0" fontId="259" fillId="4" borderId="7" xfId="3" applyFont="1" applyFill="1" applyBorder="1">
      <alignment horizontal="center" vertical="center"/>
    </xf>
    <xf numFmtId="0" fontId="259" fillId="4" borderId="14" xfId="3" applyFont="1" applyFill="1" applyBorder="1">
      <alignment horizontal="center" vertical="center"/>
    </xf>
    <xf numFmtId="0" fontId="259" fillId="4" borderId="15" xfId="3" applyFont="1" applyFill="1" applyBorder="1">
      <alignment horizontal="center" vertical="center"/>
    </xf>
    <xf numFmtId="0" fontId="233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26" xfId="0" applyFill="1" applyBorder="1">
      <alignment vertical="top"/>
    </xf>
    <xf numFmtId="0" fontId="57" fillId="2" borderId="0" xfId="0" applyFont="1" applyFill="1" applyAlignment="1">
      <alignment horizontal="center" vertical="center"/>
    </xf>
    <xf numFmtId="4" fontId="48" fillId="9" borderId="0" xfId="0" applyNumberFormat="1" applyFont="1" applyFill="1" applyAlignment="1">
      <alignment horizontal="right" vertical="center" indent="1"/>
    </xf>
    <xf numFmtId="4" fontId="100" fillId="9" borderId="15" xfId="0" applyNumberFormat="1" applyFont="1" applyFill="1" applyBorder="1" applyAlignment="1">
      <alignment horizontal="right" vertical="center" indent="1"/>
    </xf>
    <xf numFmtId="0" fontId="84" fillId="2" borderId="15" xfId="0" applyFont="1" applyFill="1" applyBorder="1" applyAlignment="1" applyProtection="1">
      <alignment horizontal="center" vertical="center" wrapText="1"/>
      <protection locked="0"/>
    </xf>
    <xf numFmtId="0" fontId="13" fillId="28" borderId="0" xfId="0" applyFont="1" applyFill="1" applyAlignment="1">
      <alignment horizontal="center" vertical="center"/>
    </xf>
    <xf numFmtId="0" fontId="234" fillId="2" borderId="0" xfId="0" applyFont="1" applyFill="1" applyAlignment="1" applyProtection="1">
      <alignment horizontal="center" wrapText="1"/>
      <protection locked="0"/>
    </xf>
    <xf numFmtId="0" fontId="32" fillId="9" borderId="15" xfId="0" applyFont="1" applyFill="1" applyBorder="1">
      <alignment vertical="top"/>
    </xf>
    <xf numFmtId="0" fontId="236" fillId="2" borderId="15" xfId="0" applyFont="1" applyFill="1" applyBorder="1" applyAlignment="1" applyProtection="1">
      <alignment horizontal="center" vertical="center" wrapText="1"/>
      <protection locked="0"/>
    </xf>
    <xf numFmtId="4" fontId="267" fillId="21" borderId="8" xfId="0" applyNumberFormat="1" applyFont="1" applyFill="1" applyBorder="1" applyAlignment="1">
      <alignment horizontal="right" vertical="center" indent="1"/>
    </xf>
    <xf numFmtId="4" fontId="268" fillId="21" borderId="6" xfId="0" applyNumberFormat="1" applyFont="1" applyFill="1" applyBorder="1" applyAlignment="1">
      <alignment horizontal="right" vertical="center" indent="1"/>
    </xf>
    <xf numFmtId="4" fontId="268" fillId="21" borderId="15" xfId="0" applyNumberFormat="1" applyFont="1" applyFill="1" applyBorder="1" applyAlignment="1">
      <alignment horizontal="right" vertical="center" indent="1"/>
    </xf>
    <xf numFmtId="0" fontId="258" fillId="21" borderId="7" xfId="3" applyFont="1" applyFill="1" applyBorder="1">
      <alignment horizontal="center" vertical="center"/>
    </xf>
    <xf numFmtId="4" fontId="267" fillId="21" borderId="6" xfId="0" applyNumberFormat="1" applyFont="1" applyFill="1" applyBorder="1" applyAlignment="1">
      <alignment horizontal="right" vertical="center" indent="1"/>
    </xf>
    <xf numFmtId="4" fontId="267" fillId="21" borderId="7" xfId="0" applyNumberFormat="1" applyFont="1" applyFill="1" applyBorder="1" applyAlignment="1">
      <alignment horizontal="right" vertical="center" indent="1"/>
    </xf>
    <xf numFmtId="4" fontId="48" fillId="21" borderId="8" xfId="0" applyNumberFormat="1" applyFont="1" applyFill="1" applyBorder="1" applyAlignment="1">
      <alignment horizontal="right" vertical="center" indent="1"/>
    </xf>
    <xf numFmtId="0" fontId="85" fillId="2" borderId="15" xfId="0" applyFont="1" applyFill="1" applyBorder="1" applyAlignment="1" applyProtection="1">
      <alignment horizontal="center" wrapText="1"/>
      <protection locked="0"/>
    </xf>
    <xf numFmtId="0" fontId="32" fillId="2" borderId="43" xfId="0" applyFont="1" applyFill="1" applyBorder="1">
      <alignment vertical="top"/>
    </xf>
    <xf numFmtId="0" fontId="200" fillId="2" borderId="43" xfId="0" applyFont="1" applyFill="1" applyBorder="1" applyAlignment="1" applyProtection="1">
      <alignment horizontal="center" vertical="center" wrapText="1"/>
      <protection locked="0"/>
    </xf>
    <xf numFmtId="0" fontId="32" fillId="2" borderId="44" xfId="0" applyFont="1" applyFill="1" applyBorder="1">
      <alignment vertical="top"/>
    </xf>
    <xf numFmtId="0" fontId="200" fillId="2" borderId="44" xfId="0" applyFont="1" applyFill="1" applyBorder="1" applyAlignment="1" applyProtection="1">
      <alignment horizontal="center" vertical="center" wrapText="1"/>
      <protection locked="0"/>
    </xf>
    <xf numFmtId="0" fontId="236" fillId="2" borderId="44" xfId="0" applyFont="1" applyFill="1" applyBorder="1" applyAlignment="1" applyProtection="1">
      <alignment horizontal="center" vertical="center" wrapText="1"/>
      <protection locked="0"/>
    </xf>
    <xf numFmtId="0" fontId="32" fillId="9" borderId="44" xfId="0" applyFont="1" applyFill="1" applyBorder="1">
      <alignment vertical="top"/>
    </xf>
    <xf numFmtId="0" fontId="83" fillId="2" borderId="44" xfId="0" applyFont="1" applyFill="1" applyBorder="1" applyAlignment="1">
      <alignment horizontal="center" vertical="center"/>
    </xf>
    <xf numFmtId="0" fontId="46" fillId="2" borderId="44" xfId="0" applyFont="1" applyFill="1" applyBorder="1" applyAlignment="1">
      <alignment horizontal="center" vertical="center"/>
    </xf>
    <xf numFmtId="4" fontId="267" fillId="21" borderId="44" xfId="0" applyNumberFormat="1" applyFont="1" applyFill="1" applyBorder="1" applyAlignment="1">
      <alignment horizontal="right" vertical="center" indent="1"/>
    </xf>
    <xf numFmtId="4" fontId="48" fillId="2" borderId="44" xfId="0" applyNumberFormat="1" applyFont="1" applyFill="1" applyBorder="1" applyAlignment="1">
      <alignment horizontal="right" vertical="center" indent="1"/>
    </xf>
    <xf numFmtId="0" fontId="170" fillId="2" borderId="19" xfId="0" applyFont="1" applyFill="1" applyBorder="1" applyAlignment="1">
      <alignment horizontal="center" vertical="top"/>
    </xf>
    <xf numFmtId="4" fontId="90" fillId="4" borderId="7" xfId="0" applyNumberFormat="1" applyFont="1" applyFill="1" applyBorder="1" applyAlignment="1">
      <alignment horizontal="right" vertical="center" indent="1"/>
    </xf>
    <xf numFmtId="4" fontId="202" fillId="2" borderId="6" xfId="0" applyNumberFormat="1" applyFont="1" applyFill="1" applyBorder="1" applyAlignment="1">
      <alignment horizontal="right" vertical="center" indent="1"/>
    </xf>
    <xf numFmtId="4" fontId="48" fillId="9" borderId="6" xfId="0" applyNumberFormat="1" applyFont="1" applyFill="1" applyBorder="1" applyAlignment="1">
      <alignment horizontal="right" vertical="center" indent="1"/>
    </xf>
    <xf numFmtId="4" fontId="90" fillId="2" borderId="7" xfId="0" applyNumberFormat="1" applyFont="1" applyFill="1" applyBorder="1" applyAlignment="1">
      <alignment horizontal="right" vertical="center" indent="1"/>
    </xf>
    <xf numFmtId="0" fontId="0" fillId="2" borderId="27" xfId="0" applyFill="1" applyBorder="1">
      <alignment vertical="top"/>
    </xf>
    <xf numFmtId="0" fontId="0" fillId="2" borderId="28" xfId="0" applyFill="1" applyBorder="1">
      <alignment vertical="top"/>
    </xf>
    <xf numFmtId="0" fontId="0" fillId="2" borderId="29" xfId="0" applyFill="1" applyBorder="1">
      <alignment vertical="top"/>
    </xf>
    <xf numFmtId="2" fontId="173" fillId="9" borderId="19" xfId="0" applyNumberFormat="1" applyFont="1" applyFill="1" applyBorder="1" applyAlignment="1">
      <alignment vertical="center" wrapText="1"/>
    </xf>
    <xf numFmtId="2" fontId="173" fillId="9" borderId="0" xfId="0" applyNumberFormat="1" applyFont="1" applyFill="1" applyAlignment="1">
      <alignment vertical="center" wrapText="1"/>
    </xf>
    <xf numFmtId="2" fontId="173" fillId="9" borderId="21" xfId="0" applyNumberFormat="1" applyFont="1" applyFill="1" applyBorder="1" applyAlignment="1">
      <alignment vertical="center" wrapText="1"/>
    </xf>
    <xf numFmtId="0" fontId="188" fillId="21" borderId="6" xfId="3" applyFont="1" applyFill="1" applyBorder="1">
      <alignment horizontal="center" vertical="center"/>
    </xf>
    <xf numFmtId="0" fontId="188" fillId="21" borderId="40" xfId="3" applyFont="1" applyFill="1" applyBorder="1">
      <alignment horizontal="center" vertical="center"/>
    </xf>
    <xf numFmtId="0" fontId="22" fillId="2" borderId="40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>
      <alignment horizontal="center" vertical="center"/>
    </xf>
    <xf numFmtId="0" fontId="46" fillId="2" borderId="40" xfId="0" applyFont="1" applyFill="1" applyBorder="1" applyAlignment="1">
      <alignment horizontal="center" vertical="center"/>
    </xf>
    <xf numFmtId="4" fontId="48" fillId="21" borderId="40" xfId="0" applyNumberFormat="1" applyFont="1" applyFill="1" applyBorder="1" applyAlignment="1">
      <alignment horizontal="right" vertical="center" indent="1"/>
    </xf>
    <xf numFmtId="0" fontId="0" fillId="0" borderId="15" xfId="0" applyBorder="1">
      <alignment vertical="top"/>
    </xf>
    <xf numFmtId="0" fontId="188" fillId="21" borderId="15" xfId="3" applyFont="1" applyFill="1" applyBorder="1">
      <alignment horizontal="center" vertical="center"/>
    </xf>
    <xf numFmtId="0" fontId="22" fillId="2" borderId="46" xfId="0" applyFont="1" applyFill="1" applyBorder="1" applyAlignment="1" applyProtection="1">
      <alignment horizontal="center" vertical="center" wrapText="1"/>
      <protection locked="0"/>
    </xf>
    <xf numFmtId="0" fontId="23" fillId="2" borderId="46" xfId="0" applyFont="1" applyFill="1" applyBorder="1" applyAlignment="1">
      <alignment horizontal="center" vertical="center"/>
    </xf>
    <xf numFmtId="0" fontId="46" fillId="2" borderId="46" xfId="0" applyFont="1" applyFill="1" applyBorder="1" applyAlignment="1">
      <alignment horizontal="center" vertical="center"/>
    </xf>
    <xf numFmtId="4" fontId="48" fillId="21" borderId="46" xfId="0" applyNumberFormat="1" applyFont="1" applyFill="1" applyBorder="1" applyAlignment="1">
      <alignment horizontal="right" vertical="center" indent="1"/>
    </xf>
    <xf numFmtId="4" fontId="48" fillId="9" borderId="40" xfId="0" applyNumberFormat="1" applyFont="1" applyFill="1" applyBorder="1" applyAlignment="1">
      <alignment horizontal="right" vertical="center" indent="1"/>
    </xf>
    <xf numFmtId="4" fontId="48" fillId="9" borderId="46" xfId="0" applyNumberFormat="1" applyFont="1" applyFill="1" applyBorder="1" applyAlignment="1">
      <alignment horizontal="right" vertical="center" indent="1"/>
    </xf>
    <xf numFmtId="0" fontId="290" fillId="2" borderId="33" xfId="3" applyFont="1" applyFill="1" applyBorder="1" applyAlignment="1">
      <alignment horizontal="center" vertical="center" wrapText="1"/>
    </xf>
    <xf numFmtId="0" fontId="290" fillId="2" borderId="32" xfId="3" applyFont="1" applyFill="1" applyBorder="1" applyAlignment="1">
      <alignment horizontal="center" vertical="center" wrapText="1"/>
    </xf>
    <xf numFmtId="0" fontId="290" fillId="2" borderId="30" xfId="3" applyFont="1" applyFill="1" applyBorder="1" applyAlignment="1">
      <alignment horizontal="center" vertical="center" wrapText="1"/>
    </xf>
    <xf numFmtId="0" fontId="178" fillId="2" borderId="8" xfId="0" applyFont="1" applyFill="1" applyBorder="1" applyAlignment="1">
      <alignment horizontal="center" vertical="center"/>
    </xf>
    <xf numFmtId="4" fontId="176" fillId="4" borderId="8" xfId="0" applyNumberFormat="1" applyFont="1" applyFill="1" applyBorder="1" applyAlignment="1">
      <alignment horizontal="right" vertical="center" indent="1"/>
    </xf>
    <xf numFmtId="4" fontId="176" fillId="2" borderId="8" xfId="0" applyNumberFormat="1" applyFont="1" applyFill="1" applyBorder="1" applyAlignment="1">
      <alignment horizontal="right" vertical="center" indent="1"/>
    </xf>
    <xf numFmtId="0" fontId="292" fillId="9" borderId="0" xfId="0" applyFont="1" applyFill="1" applyAlignment="1">
      <alignment horizontal="center" vertical="center"/>
    </xf>
    <xf numFmtId="0" fontId="293" fillId="9" borderId="0" xfId="0" applyFont="1" applyFill="1" applyAlignment="1">
      <alignment horizontal="center" vertical="center"/>
    </xf>
    <xf numFmtId="0" fontId="294" fillId="9" borderId="0" xfId="0" applyFont="1" applyFill="1" applyAlignment="1">
      <alignment horizontal="center" vertical="center"/>
    </xf>
    <xf numFmtId="0" fontId="219" fillId="9" borderId="0" xfId="0" applyFont="1" applyFill="1" applyAlignment="1">
      <alignment horizontal="center" vertical="center"/>
    </xf>
    <xf numFmtId="0" fontId="32" fillId="46" borderId="0" xfId="0" applyFont="1" applyFill="1">
      <alignment vertical="top"/>
    </xf>
    <xf numFmtId="0" fontId="177" fillId="9" borderId="8" xfId="0" applyFont="1" applyFill="1" applyBorder="1" applyAlignment="1">
      <alignment horizontal="center" vertical="center"/>
    </xf>
    <xf numFmtId="0" fontId="170" fillId="9" borderId="20" xfId="0" applyFont="1" applyFill="1" applyBorder="1">
      <alignment vertical="top"/>
    </xf>
    <xf numFmtId="0" fontId="170" fillId="9" borderId="13" xfId="0" applyFont="1" applyFill="1" applyBorder="1">
      <alignment vertical="top"/>
    </xf>
    <xf numFmtId="0" fontId="170" fillId="9" borderId="22" xfId="0" applyFont="1" applyFill="1" applyBorder="1">
      <alignment vertical="top"/>
    </xf>
    <xf numFmtId="0" fontId="32" fillId="46" borderId="6" xfId="0" applyFont="1" applyFill="1" applyBorder="1">
      <alignment vertical="top"/>
    </xf>
    <xf numFmtId="0" fontId="70" fillId="4" borderId="6" xfId="3" applyFont="1" applyFill="1" applyBorder="1">
      <alignment horizontal="center" vertical="center"/>
    </xf>
    <xf numFmtId="0" fontId="300" fillId="47" borderId="7" xfId="0" applyFont="1" applyFill="1" applyBorder="1" applyAlignment="1">
      <alignment horizontal="center" vertical="center"/>
    </xf>
    <xf numFmtId="0" fontId="300" fillId="47" borderId="8" xfId="0" applyFont="1" applyFill="1" applyBorder="1" applyAlignment="1">
      <alignment horizontal="center" vertical="center"/>
    </xf>
    <xf numFmtId="0" fontId="300" fillId="47" borderId="6" xfId="0" applyFont="1" applyFill="1" applyBorder="1" applyAlignment="1">
      <alignment horizontal="center" vertical="center"/>
    </xf>
    <xf numFmtId="0" fontId="300" fillId="47" borderId="6" xfId="0" quotePrefix="1" applyFont="1" applyFill="1" applyBorder="1" applyAlignment="1">
      <alignment horizontal="center" vertical="center"/>
    </xf>
    <xf numFmtId="0" fontId="301" fillId="47" borderId="0" xfId="0" applyFont="1" applyFill="1" applyAlignment="1">
      <alignment horizontal="center" vertical="center"/>
    </xf>
    <xf numFmtId="0" fontId="301" fillId="47" borderId="6" xfId="0" applyFont="1" applyFill="1" applyBorder="1" applyAlignment="1">
      <alignment horizontal="center" vertical="center"/>
    </xf>
    <xf numFmtId="0" fontId="302" fillId="47" borderId="8" xfId="0" applyFont="1" applyFill="1" applyBorder="1" applyAlignment="1">
      <alignment horizontal="center" vertical="center"/>
    </xf>
    <xf numFmtId="0" fontId="301" fillId="47" borderId="7" xfId="0" applyFont="1" applyFill="1" applyBorder="1" applyAlignment="1">
      <alignment horizontal="center" vertical="center"/>
    </xf>
    <xf numFmtId="0" fontId="300" fillId="47" borderId="0" xfId="0" applyFont="1" applyFill="1" applyAlignment="1">
      <alignment horizontal="center" vertical="center"/>
    </xf>
    <xf numFmtId="0" fontId="304" fillId="47" borderId="0" xfId="0" applyFont="1" applyFill="1" applyAlignment="1">
      <alignment horizontal="center" vertical="center"/>
    </xf>
    <xf numFmtId="0" fontId="304" fillId="47" borderId="6" xfId="0" applyFont="1" applyFill="1" applyBorder="1" applyAlignment="1">
      <alignment horizontal="center" vertical="center"/>
    </xf>
    <xf numFmtId="0" fontId="310" fillId="47" borderId="0" xfId="0" quotePrefix="1" applyFont="1" applyFill="1" applyAlignment="1">
      <alignment horizontal="center" vertical="center"/>
    </xf>
    <xf numFmtId="0" fontId="310" fillId="47" borderId="8" xfId="0" quotePrefix="1" applyFont="1" applyFill="1" applyBorder="1" applyAlignment="1">
      <alignment horizontal="center" vertical="center"/>
    </xf>
    <xf numFmtId="0" fontId="310" fillId="47" borderId="7" xfId="0" quotePrefix="1" applyFont="1" applyFill="1" applyBorder="1" applyAlignment="1">
      <alignment horizontal="center" vertical="center"/>
    </xf>
    <xf numFmtId="0" fontId="311" fillId="2" borderId="8" xfId="0" applyFont="1" applyFill="1" applyBorder="1" applyAlignment="1">
      <alignment horizontal="center" vertical="center"/>
    </xf>
    <xf numFmtId="0" fontId="312" fillId="2" borderId="8" xfId="0" applyFont="1" applyFill="1" applyBorder="1" applyAlignment="1">
      <alignment horizontal="center" vertical="center"/>
    </xf>
    <xf numFmtId="4" fontId="297" fillId="4" borderId="8" xfId="0" applyNumberFormat="1" applyFont="1" applyFill="1" applyBorder="1" applyAlignment="1">
      <alignment horizontal="right" vertical="center" indent="1"/>
    </xf>
    <xf numFmtId="4" fontId="297" fillId="9" borderId="8" xfId="0" applyNumberFormat="1" applyFont="1" applyFill="1" applyBorder="1" applyAlignment="1">
      <alignment horizontal="right" vertical="center" indent="1"/>
    </xf>
    <xf numFmtId="0" fontId="83" fillId="2" borderId="7" xfId="0" applyFont="1" applyFill="1" applyBorder="1" applyAlignment="1" applyProtection="1">
      <alignment horizontal="center" vertical="center" wrapText="1"/>
      <protection locked="0"/>
    </xf>
    <xf numFmtId="0" fontId="310" fillId="47" borderId="6" xfId="0" quotePrefix="1" applyFont="1" applyFill="1" applyBorder="1" applyAlignment="1">
      <alignment horizontal="center" vertical="center"/>
    </xf>
    <xf numFmtId="0" fontId="310" fillId="47" borderId="44" xfId="0" quotePrefix="1" applyFont="1" applyFill="1" applyBorder="1" applyAlignment="1">
      <alignment horizontal="center" vertical="center"/>
    </xf>
    <xf numFmtId="0" fontId="300" fillId="47" borderId="40" xfId="0" applyFont="1" applyFill="1" applyBorder="1" applyAlignment="1">
      <alignment horizontal="center" vertical="center"/>
    </xf>
    <xf numFmtId="0" fontId="300" fillId="47" borderId="46" xfId="0" applyFont="1" applyFill="1" applyBorder="1" applyAlignment="1">
      <alignment horizontal="center" vertical="center"/>
    </xf>
    <xf numFmtId="0" fontId="3" fillId="9" borderId="0" xfId="0" applyFont="1" applyFill="1" applyAlignment="1">
      <alignment vertical="center" wrapText="1"/>
    </xf>
    <xf numFmtId="0" fontId="211" fillId="9" borderId="0" xfId="0" applyFont="1" applyFill="1" applyAlignment="1">
      <alignment horizontal="left" vertical="center" wrapText="1" indent="15"/>
    </xf>
    <xf numFmtId="0" fontId="0" fillId="9" borderId="5" xfId="0" applyFill="1" applyBorder="1" applyAlignment="1">
      <alignment horizontal="left" vertical="center"/>
    </xf>
    <xf numFmtId="0" fontId="0" fillId="9" borderId="16" xfId="0" applyFill="1" applyBorder="1" applyAlignment="1">
      <alignment horizontal="left" vertical="center"/>
    </xf>
    <xf numFmtId="0" fontId="301" fillId="47" borderId="14" xfId="0" applyFont="1" applyFill="1" applyBorder="1" applyAlignment="1">
      <alignment horizontal="center" vertical="center"/>
    </xf>
    <xf numFmtId="0" fontId="83" fillId="9" borderId="0" xfId="0" applyFont="1" applyFill="1" applyAlignment="1" applyProtection="1">
      <alignment horizontal="center" vertical="center" wrapText="1"/>
      <protection locked="0"/>
    </xf>
    <xf numFmtId="0" fontId="85" fillId="9" borderId="6" xfId="0" applyFont="1" applyFill="1" applyBorder="1" applyAlignment="1" applyProtection="1">
      <alignment horizontal="center" vertical="center" wrapText="1"/>
      <protection locked="0"/>
    </xf>
    <xf numFmtId="0" fontId="300" fillId="47" borderId="15" xfId="0" applyFont="1" applyFill="1" applyBorder="1" applyAlignment="1">
      <alignment horizontal="center" vertical="center"/>
    </xf>
    <xf numFmtId="0" fontId="310" fillId="47" borderId="14" xfId="0" quotePrefix="1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143" fillId="2" borderId="0" xfId="0" applyFont="1" applyFill="1" applyAlignment="1">
      <alignment horizontal="center" vertical="center"/>
    </xf>
    <xf numFmtId="0" fontId="195" fillId="31" borderId="19" xfId="0" applyFont="1" applyFill="1" applyBorder="1" applyAlignment="1">
      <alignment horizontal="center" vertical="center" wrapText="1"/>
    </xf>
    <xf numFmtId="0" fontId="261" fillId="9" borderId="13" xfId="2" applyFont="1" applyFill="1" applyBorder="1" applyAlignment="1" applyProtection="1">
      <alignment horizontal="left" vertical="center"/>
    </xf>
    <xf numFmtId="0" fontId="265" fillId="9" borderId="13" xfId="2" applyFont="1" applyFill="1" applyBorder="1" applyAlignment="1" applyProtection="1">
      <alignment horizontal="left" vertical="center"/>
    </xf>
    <xf numFmtId="2" fontId="173" fillId="9" borderId="48" xfId="0" applyNumberFormat="1" applyFont="1" applyFill="1" applyBorder="1" applyAlignment="1">
      <alignment vertical="center" wrapText="1"/>
    </xf>
    <xf numFmtId="0" fontId="170" fillId="9" borderId="21" xfId="0" applyFont="1" applyFill="1" applyBorder="1" applyAlignment="1">
      <alignment vertical="center"/>
    </xf>
    <xf numFmtId="0" fontId="317" fillId="0" borderId="0" xfId="0" applyFont="1">
      <alignment vertical="top"/>
    </xf>
    <xf numFmtId="0" fontId="317" fillId="0" borderId="0" xfId="0" applyFont="1" applyAlignment="1">
      <alignment vertical="center"/>
    </xf>
    <xf numFmtId="0" fontId="329" fillId="9" borderId="0" xfId="0" applyFont="1" applyFill="1" applyAlignment="1">
      <alignment vertical="center" wrapText="1"/>
    </xf>
    <xf numFmtId="0" fontId="326" fillId="2" borderId="53" xfId="0" applyFont="1" applyFill="1" applyBorder="1" applyAlignment="1">
      <alignment horizontal="center" vertical="center"/>
    </xf>
    <xf numFmtId="4" fontId="320" fillId="4" borderId="53" xfId="0" applyNumberFormat="1" applyFont="1" applyFill="1" applyBorder="1" applyAlignment="1">
      <alignment horizontal="right" vertical="center" indent="1"/>
    </xf>
    <xf numFmtId="0" fontId="318" fillId="2" borderId="53" xfId="0" applyFont="1" applyFill="1" applyBorder="1" applyAlignment="1">
      <alignment horizontal="center" vertical="center"/>
    </xf>
    <xf numFmtId="0" fontId="321" fillId="9" borderId="53" xfId="0" applyFont="1" applyFill="1" applyBorder="1" applyAlignment="1">
      <alignment horizontal="center" vertical="center"/>
    </xf>
    <xf numFmtId="0" fontId="318" fillId="9" borderId="53" xfId="0" applyFont="1" applyFill="1" applyBorder="1" applyAlignment="1">
      <alignment horizontal="center" vertical="center"/>
    </xf>
    <xf numFmtId="0" fontId="334" fillId="9" borderId="53" xfId="0" applyFont="1" applyFill="1" applyBorder="1" applyAlignment="1">
      <alignment horizontal="center" vertical="center"/>
    </xf>
    <xf numFmtId="0" fontId="323" fillId="2" borderId="53" xfId="0" applyFont="1" applyFill="1" applyBorder="1" applyAlignment="1">
      <alignment horizontal="center" vertical="center"/>
    </xf>
    <xf numFmtId="0" fontId="322" fillId="2" borderId="53" xfId="0" applyFont="1" applyFill="1" applyBorder="1" applyAlignment="1">
      <alignment horizontal="center" vertical="center"/>
    </xf>
    <xf numFmtId="0" fontId="321" fillId="2" borderId="53" xfId="0" applyFont="1" applyFill="1" applyBorder="1" applyAlignment="1">
      <alignment horizontal="center" vertical="center"/>
    </xf>
    <xf numFmtId="0" fontId="324" fillId="2" borderId="53" xfId="0" applyFont="1" applyFill="1" applyBorder="1" applyAlignment="1">
      <alignment horizontal="center" vertical="center"/>
    </xf>
    <xf numFmtId="0" fontId="310" fillId="2" borderId="53" xfId="0" applyFont="1" applyFill="1" applyBorder="1" applyAlignment="1">
      <alignment horizontal="center" vertical="center"/>
    </xf>
    <xf numFmtId="0" fontId="335" fillId="2" borderId="53" xfId="0" applyFont="1" applyFill="1" applyBorder="1" applyAlignment="1">
      <alignment horizontal="center" vertical="center"/>
    </xf>
    <xf numFmtId="0" fontId="331" fillId="9" borderId="53" xfId="0" applyFont="1" applyFill="1" applyBorder="1" applyAlignment="1">
      <alignment horizontal="center" vertical="center"/>
    </xf>
    <xf numFmtId="0" fontId="328" fillId="2" borderId="53" xfId="0" applyFont="1" applyFill="1" applyBorder="1" applyAlignment="1">
      <alignment horizontal="center" vertical="center"/>
    </xf>
    <xf numFmtId="0" fontId="337" fillId="2" borderId="53" xfId="0" applyFont="1" applyFill="1" applyBorder="1" applyAlignment="1">
      <alignment horizontal="center" vertical="center"/>
    </xf>
    <xf numFmtId="0" fontId="318" fillId="9" borderId="55" xfId="0" applyFont="1" applyFill="1" applyBorder="1" applyAlignment="1">
      <alignment horizontal="center" vertical="center"/>
    </xf>
    <xf numFmtId="0" fontId="333" fillId="9" borderId="54" xfId="0" applyFont="1" applyFill="1" applyBorder="1" applyAlignment="1">
      <alignment horizontal="center" vertical="center"/>
    </xf>
    <xf numFmtId="0" fontId="322" fillId="9" borderId="54" xfId="0" applyFont="1" applyFill="1" applyBorder="1" applyAlignment="1">
      <alignment horizontal="center" vertical="center"/>
    </xf>
    <xf numFmtId="0" fontId="318" fillId="9" borderId="56" xfId="0" applyFont="1" applyFill="1" applyBorder="1" applyAlignment="1">
      <alignment horizontal="center" vertical="center"/>
    </xf>
    <xf numFmtId="0" fontId="321" fillId="9" borderId="54" xfId="0" applyFont="1" applyFill="1" applyBorder="1" applyAlignment="1">
      <alignment horizontal="center" vertical="center"/>
    </xf>
    <xf numFmtId="0" fontId="326" fillId="9" borderId="55" xfId="0" applyFont="1" applyFill="1" applyBorder="1" applyAlignment="1">
      <alignment horizontal="center" vertical="center"/>
    </xf>
    <xf numFmtId="0" fontId="318" fillId="9" borderId="57" xfId="0" applyFont="1" applyFill="1" applyBorder="1" applyAlignment="1">
      <alignment horizontal="center" vertical="center"/>
    </xf>
    <xf numFmtId="0" fontId="326" fillId="9" borderId="56" xfId="0" applyFont="1" applyFill="1" applyBorder="1" applyAlignment="1">
      <alignment horizontal="center" vertical="center"/>
    </xf>
    <xf numFmtId="0" fontId="318" fillId="2" borderId="55" xfId="0" applyFont="1" applyFill="1" applyBorder="1" applyAlignment="1">
      <alignment horizontal="center" vertical="center"/>
    </xf>
    <xf numFmtId="0" fontId="318" fillId="2" borderId="57" xfId="0" applyFont="1" applyFill="1" applyBorder="1" applyAlignment="1">
      <alignment horizontal="center" vertical="center"/>
    </xf>
    <xf numFmtId="0" fontId="322" fillId="2" borderId="54" xfId="0" applyFont="1" applyFill="1" applyBorder="1" applyAlignment="1">
      <alignment horizontal="center" vertical="center"/>
    </xf>
    <xf numFmtId="0" fontId="318" fillId="2" borderId="54" xfId="0" applyFont="1" applyFill="1" applyBorder="1" applyAlignment="1">
      <alignment horizontal="center" vertical="center"/>
    </xf>
    <xf numFmtId="0" fontId="318" fillId="2" borderId="56" xfId="0" applyFont="1" applyFill="1" applyBorder="1" applyAlignment="1">
      <alignment horizontal="center" vertical="center"/>
    </xf>
    <xf numFmtId="0" fontId="317" fillId="2" borderId="53" xfId="0" applyFont="1" applyFill="1" applyBorder="1" applyAlignment="1">
      <alignment horizontal="center" vertical="center"/>
    </xf>
    <xf numFmtId="0" fontId="317" fillId="2" borderId="54" xfId="0" applyFont="1" applyFill="1" applyBorder="1" applyAlignment="1">
      <alignment horizontal="center" vertical="center"/>
    </xf>
    <xf numFmtId="0" fontId="317" fillId="2" borderId="55" xfId="0" applyFont="1" applyFill="1" applyBorder="1" applyAlignment="1">
      <alignment horizontal="center" vertical="center"/>
    </xf>
    <xf numFmtId="0" fontId="317" fillId="2" borderId="56" xfId="0" applyFont="1" applyFill="1" applyBorder="1" applyAlignment="1">
      <alignment horizontal="center" vertical="center"/>
    </xf>
    <xf numFmtId="0" fontId="317" fillId="2" borderId="57" xfId="0" applyFont="1" applyFill="1" applyBorder="1" applyAlignment="1">
      <alignment horizontal="center" vertical="center"/>
    </xf>
    <xf numFmtId="4" fontId="320" fillId="4" borderId="54" xfId="0" applyNumberFormat="1" applyFont="1" applyFill="1" applyBorder="1" applyAlignment="1">
      <alignment horizontal="right" vertical="center" indent="1"/>
    </xf>
    <xf numFmtId="4" fontId="320" fillId="4" borderId="55" xfId="0" applyNumberFormat="1" applyFont="1" applyFill="1" applyBorder="1" applyAlignment="1">
      <alignment horizontal="right" vertical="center" indent="1"/>
    </xf>
    <xf numFmtId="4" fontId="320" fillId="21" borderId="53" xfId="0" applyNumberFormat="1" applyFont="1" applyFill="1" applyBorder="1" applyAlignment="1">
      <alignment horizontal="right" vertical="center" indent="1"/>
    </xf>
    <xf numFmtId="2" fontId="320" fillId="4" borderId="53" xfId="0" applyNumberFormat="1" applyFont="1" applyFill="1" applyBorder="1" applyAlignment="1">
      <alignment horizontal="right" vertical="center" indent="1"/>
    </xf>
    <xf numFmtId="0" fontId="318" fillId="2" borderId="58" xfId="0" applyFont="1" applyFill="1" applyBorder="1" applyAlignment="1">
      <alignment horizontal="center" vertical="center"/>
    </xf>
    <xf numFmtId="0" fontId="317" fillId="2" borderId="58" xfId="0" applyFont="1" applyFill="1" applyBorder="1" applyAlignment="1">
      <alignment horizontal="center" vertical="center"/>
    </xf>
    <xf numFmtId="0" fontId="338" fillId="9" borderId="5" xfId="0" applyFont="1" applyFill="1" applyBorder="1" applyAlignment="1">
      <alignment horizontal="center" vertical="center"/>
    </xf>
    <xf numFmtId="0" fontId="339" fillId="9" borderId="0" xfId="0" applyFont="1" applyFill="1" applyAlignment="1">
      <alignment horizontal="center" vertical="center" wrapText="1"/>
    </xf>
    <xf numFmtId="0" fontId="340" fillId="9" borderId="0" xfId="0" applyFont="1" applyFill="1" applyAlignment="1">
      <alignment horizontal="center" vertical="center"/>
    </xf>
    <xf numFmtId="0" fontId="340" fillId="2" borderId="0" xfId="0" applyFont="1" applyFill="1" applyAlignment="1">
      <alignment horizontal="center" vertical="center"/>
    </xf>
    <xf numFmtId="0" fontId="338" fillId="2" borderId="5" xfId="0" applyFont="1" applyFill="1" applyBorder="1" applyAlignment="1">
      <alignment horizontal="center" vertical="center"/>
    </xf>
    <xf numFmtId="0" fontId="338" fillId="2" borderId="0" xfId="0" applyFont="1" applyFill="1" applyAlignment="1">
      <alignment horizontal="center" vertical="center"/>
    </xf>
    <xf numFmtId="0" fontId="338" fillId="2" borderId="16" xfId="0" applyFont="1" applyFill="1" applyBorder="1" applyAlignment="1">
      <alignment horizontal="center" vertical="center"/>
    </xf>
    <xf numFmtId="0" fontId="338" fillId="2" borderId="17" xfId="0" applyFont="1" applyFill="1" applyBorder="1" applyAlignment="1">
      <alignment horizontal="center" vertical="center"/>
    </xf>
    <xf numFmtId="0" fontId="338" fillId="9" borderId="3" xfId="0" applyFont="1" applyFill="1" applyBorder="1" applyAlignment="1">
      <alignment horizontal="center" vertical="center"/>
    </xf>
    <xf numFmtId="0" fontId="338" fillId="2" borderId="3" xfId="0" applyFont="1" applyFill="1" applyBorder="1" applyAlignment="1">
      <alignment horizontal="center" vertical="center"/>
    </xf>
    <xf numFmtId="0" fontId="326" fillId="2" borderId="55" xfId="0" applyFont="1" applyFill="1" applyBorder="1" applyAlignment="1">
      <alignment horizontal="center" vertical="center"/>
    </xf>
    <xf numFmtId="0" fontId="326" fillId="2" borderId="54" xfId="0" applyFont="1" applyFill="1" applyBorder="1" applyAlignment="1">
      <alignment horizontal="center" vertical="center"/>
    </xf>
    <xf numFmtId="0" fontId="321" fillId="2" borderId="55" xfId="0" applyFont="1" applyFill="1" applyBorder="1" applyAlignment="1">
      <alignment horizontal="center" vertical="center"/>
    </xf>
    <xf numFmtId="0" fontId="326" fillId="2" borderId="56" xfId="0" applyFont="1" applyFill="1" applyBorder="1" applyAlignment="1">
      <alignment horizontal="center" vertical="center"/>
    </xf>
    <xf numFmtId="0" fontId="321" fillId="2" borderId="54" xfId="0" applyFont="1" applyFill="1" applyBorder="1" applyAlignment="1">
      <alignment horizontal="center" vertical="center"/>
    </xf>
    <xf numFmtId="0" fontId="324" fillId="2" borderId="55" xfId="0" applyFont="1" applyFill="1" applyBorder="1" applyAlignment="1">
      <alignment horizontal="center" vertical="center"/>
    </xf>
    <xf numFmtId="2" fontId="320" fillId="4" borderId="54" xfId="0" applyNumberFormat="1" applyFont="1" applyFill="1" applyBorder="1" applyAlignment="1">
      <alignment horizontal="right" vertical="center" indent="1"/>
    </xf>
    <xf numFmtId="0" fontId="321" fillId="9" borderId="55" xfId="0" applyFont="1" applyFill="1" applyBorder="1" applyAlignment="1">
      <alignment horizontal="center" vertical="center"/>
    </xf>
    <xf numFmtId="0" fontId="323" fillId="2" borderId="54" xfId="0" applyFont="1" applyFill="1" applyBorder="1" applyAlignment="1">
      <alignment horizontal="center" vertical="center"/>
    </xf>
    <xf numFmtId="4" fontId="320" fillId="21" borderId="55" xfId="0" applyNumberFormat="1" applyFont="1" applyFill="1" applyBorder="1" applyAlignment="1">
      <alignment horizontal="right" vertical="center" indent="1"/>
    </xf>
    <xf numFmtId="0" fontId="325" fillId="2" borderId="54" xfId="0" applyFont="1" applyFill="1" applyBorder="1" applyAlignment="1">
      <alignment horizontal="center" vertical="center"/>
    </xf>
    <xf numFmtId="4" fontId="320" fillId="21" borderId="54" xfId="0" applyNumberFormat="1" applyFont="1" applyFill="1" applyBorder="1" applyAlignment="1">
      <alignment horizontal="right" vertical="center" indent="1"/>
    </xf>
    <xf numFmtId="0" fontId="317" fillId="2" borderId="61" xfId="0" applyFont="1" applyFill="1" applyBorder="1" applyAlignment="1">
      <alignment horizontal="center" vertical="center"/>
    </xf>
    <xf numFmtId="4" fontId="320" fillId="4" borderId="61" xfId="0" applyNumberFormat="1" applyFont="1" applyFill="1" applyBorder="1" applyAlignment="1">
      <alignment horizontal="right" vertical="center" indent="1"/>
    </xf>
    <xf numFmtId="0" fontId="338" fillId="2" borderId="17" xfId="0" applyFont="1" applyFill="1" applyBorder="1" applyAlignment="1">
      <alignment vertical="center"/>
    </xf>
    <xf numFmtId="0" fontId="338" fillId="2" borderId="28" xfId="0" applyFont="1" applyFill="1" applyBorder="1" applyAlignment="1">
      <alignment vertical="center"/>
    </xf>
    <xf numFmtId="4" fontId="320" fillId="21" borderId="56" xfId="0" applyNumberFormat="1" applyFont="1" applyFill="1" applyBorder="1" applyAlignment="1">
      <alignment horizontal="right" vertical="center" indent="1"/>
    </xf>
    <xf numFmtId="0" fontId="326" fillId="2" borderId="61" xfId="0" applyFont="1" applyFill="1" applyBorder="1" applyAlignment="1">
      <alignment horizontal="center" vertical="center"/>
    </xf>
    <xf numFmtId="4" fontId="320" fillId="21" borderId="61" xfId="0" applyNumberFormat="1" applyFont="1" applyFill="1" applyBorder="1" applyAlignment="1">
      <alignment horizontal="right" vertical="center" indent="1"/>
    </xf>
    <xf numFmtId="0" fontId="320" fillId="2" borderId="54" xfId="0" applyFont="1" applyFill="1" applyBorder="1" applyAlignment="1">
      <alignment horizontal="center" vertical="center"/>
    </xf>
    <xf numFmtId="0" fontId="331" fillId="9" borderId="55" xfId="0" applyFont="1" applyFill="1" applyBorder="1" applyAlignment="1">
      <alignment horizontal="center" vertical="center"/>
    </xf>
    <xf numFmtId="0" fontId="331" fillId="9" borderId="54" xfId="0" applyFont="1" applyFill="1" applyBorder="1" applyAlignment="1">
      <alignment horizontal="center" vertical="center"/>
    </xf>
    <xf numFmtId="0" fontId="328" fillId="2" borderId="55" xfId="0" applyFont="1" applyFill="1" applyBorder="1" applyAlignment="1">
      <alignment horizontal="center" vertical="center"/>
    </xf>
    <xf numFmtId="0" fontId="324" fillId="2" borderId="54" xfId="0" applyFont="1" applyFill="1" applyBorder="1" applyAlignment="1">
      <alignment horizontal="center" vertical="center"/>
    </xf>
    <xf numFmtId="0" fontId="337" fillId="2" borderId="55" xfId="0" applyFont="1" applyFill="1" applyBorder="1" applyAlignment="1">
      <alignment horizontal="center" vertical="center"/>
    </xf>
    <xf numFmtId="0" fontId="337" fillId="2" borderId="54" xfId="0" applyFont="1" applyFill="1" applyBorder="1" applyAlignment="1">
      <alignment horizontal="center" vertical="center"/>
    </xf>
    <xf numFmtId="0" fontId="328" fillId="2" borderId="54" xfId="0" applyFont="1" applyFill="1" applyBorder="1" applyAlignment="1">
      <alignment horizontal="center" vertical="center"/>
    </xf>
    <xf numFmtId="0" fontId="322" fillId="2" borderId="55" xfId="0" applyFont="1" applyFill="1" applyBorder="1" applyAlignment="1">
      <alignment horizontal="center" vertical="center"/>
    </xf>
    <xf numFmtId="0" fontId="341" fillId="2" borderId="5" xfId="0" applyFont="1" applyFill="1" applyBorder="1" applyAlignment="1">
      <alignment horizontal="center" vertical="center"/>
    </xf>
    <xf numFmtId="0" fontId="342" fillId="0" borderId="0" xfId="0" applyFont="1" applyAlignment="1">
      <alignment horizontal="center" vertical="center"/>
    </xf>
    <xf numFmtId="0" fontId="341" fillId="2" borderId="16" xfId="0" applyFont="1" applyFill="1" applyBorder="1" applyAlignment="1">
      <alignment horizontal="center" vertical="center"/>
    </xf>
    <xf numFmtId="0" fontId="341" fillId="2" borderId="17" xfId="0" applyFont="1" applyFill="1" applyBorder="1" applyAlignment="1">
      <alignment vertical="center"/>
    </xf>
    <xf numFmtId="0" fontId="327" fillId="4" borderId="61" xfId="0" applyFont="1" applyFill="1" applyBorder="1" applyAlignment="1">
      <alignment horizontal="center" vertical="center" wrapText="1"/>
    </xf>
    <xf numFmtId="0" fontId="317" fillId="4" borderId="61" xfId="0" applyFont="1" applyFill="1" applyBorder="1" applyAlignment="1">
      <alignment horizontal="center" vertical="center" wrapText="1"/>
    </xf>
    <xf numFmtId="0" fontId="320" fillId="2" borderId="55" xfId="0" applyFont="1" applyFill="1" applyBorder="1" applyAlignment="1">
      <alignment horizontal="center" vertical="center"/>
    </xf>
    <xf numFmtId="0" fontId="321" fillId="2" borderId="61" xfId="0" applyFont="1" applyFill="1" applyBorder="1" applyAlignment="1">
      <alignment horizontal="center" vertical="center"/>
    </xf>
    <xf numFmtId="0" fontId="337" fillId="2" borderId="61" xfId="0" applyFont="1" applyFill="1" applyBorder="1" applyAlignment="1">
      <alignment horizontal="center" vertical="center"/>
    </xf>
    <xf numFmtId="0" fontId="330" fillId="49" borderId="32" xfId="0" applyFont="1" applyFill="1" applyBorder="1" applyAlignment="1">
      <alignment horizontal="center" vertical="center"/>
    </xf>
    <xf numFmtId="0" fontId="320" fillId="49" borderId="32" xfId="0" applyFont="1" applyFill="1" applyBorder="1" applyAlignment="1">
      <alignment horizontal="center" vertical="center"/>
    </xf>
    <xf numFmtId="0" fontId="320" fillId="49" borderId="62" xfId="0" applyFont="1" applyFill="1" applyBorder="1" applyAlignment="1">
      <alignment horizontal="center" vertical="center"/>
    </xf>
    <xf numFmtId="0" fontId="330" fillId="34" borderId="32" xfId="0" applyFont="1" applyFill="1" applyBorder="1" applyAlignment="1">
      <alignment horizontal="center" vertical="center" wrapText="1"/>
    </xf>
    <xf numFmtId="0" fontId="320" fillId="34" borderId="32" xfId="0" applyFont="1" applyFill="1" applyBorder="1" applyAlignment="1">
      <alignment horizontal="center" vertical="center" wrapText="1"/>
    </xf>
    <xf numFmtId="0" fontId="320" fillId="34" borderId="62" xfId="0" applyFont="1" applyFill="1" applyBorder="1" applyAlignment="1">
      <alignment horizontal="center" vertical="center" wrapText="1"/>
    </xf>
    <xf numFmtId="0" fontId="330" fillId="18" borderId="65" xfId="0" applyFont="1" applyFill="1" applyBorder="1" applyAlignment="1">
      <alignment horizontal="center" vertical="center"/>
    </xf>
    <xf numFmtId="0" fontId="320" fillId="18" borderId="65" xfId="0" applyFont="1" applyFill="1" applyBorder="1" applyAlignment="1">
      <alignment horizontal="center" vertical="center"/>
    </xf>
    <xf numFmtId="0" fontId="320" fillId="18" borderId="66" xfId="0" applyFont="1" applyFill="1" applyBorder="1" applyAlignment="1">
      <alignment horizontal="center" vertical="center"/>
    </xf>
    <xf numFmtId="0" fontId="337" fillId="2" borderId="57" xfId="0" applyFont="1" applyFill="1" applyBorder="1" applyAlignment="1">
      <alignment horizontal="center" vertical="center"/>
    </xf>
    <xf numFmtId="4" fontId="320" fillId="21" borderId="57" xfId="0" applyNumberFormat="1" applyFont="1" applyFill="1" applyBorder="1" applyAlignment="1">
      <alignment horizontal="right" vertical="center" indent="1"/>
    </xf>
    <xf numFmtId="0" fontId="337" fillId="2" borderId="62" xfId="0" applyFont="1" applyFill="1" applyBorder="1" applyAlignment="1">
      <alignment horizontal="center" vertical="center"/>
    </xf>
    <xf numFmtId="0" fontId="337" fillId="2" borderId="66" xfId="0" applyFont="1" applyFill="1" applyBorder="1" applyAlignment="1">
      <alignment horizontal="center" vertical="center"/>
    </xf>
    <xf numFmtId="0" fontId="337" fillId="2" borderId="68" xfId="0" applyFont="1" applyFill="1" applyBorder="1" applyAlignment="1">
      <alignment horizontal="center" vertical="center"/>
    </xf>
    <xf numFmtId="0" fontId="330" fillId="50" borderId="65" xfId="0" applyFont="1" applyFill="1" applyBorder="1" applyAlignment="1">
      <alignment horizontal="center" vertical="center"/>
    </xf>
    <xf numFmtId="0" fontId="320" fillId="50" borderId="65" xfId="0" applyFont="1" applyFill="1" applyBorder="1" applyAlignment="1">
      <alignment horizontal="center" vertical="center"/>
    </xf>
    <xf numFmtId="0" fontId="320" fillId="50" borderId="66" xfId="0" applyFont="1" applyFill="1" applyBorder="1" applyAlignment="1">
      <alignment horizontal="center" vertical="center"/>
    </xf>
    <xf numFmtId="0" fontId="337" fillId="2" borderId="53" xfId="0" quotePrefix="1" applyFont="1" applyFill="1" applyBorder="1" applyAlignment="1">
      <alignment horizontal="center" vertical="center"/>
    </xf>
    <xf numFmtId="0" fontId="317" fillId="9" borderId="0" xfId="0" applyFont="1" applyFill="1" applyAlignment="1">
      <alignment horizontal="right" vertical="center"/>
    </xf>
    <xf numFmtId="0" fontId="343" fillId="4" borderId="61" xfId="0" applyFont="1" applyFill="1" applyBorder="1" applyAlignment="1">
      <alignment horizontal="center" vertical="center" wrapText="1"/>
    </xf>
    <xf numFmtId="43" fontId="317" fillId="9" borderId="0" xfId="6" applyFont="1" applyFill="1" applyAlignment="1">
      <alignment horizontal="right" vertical="center"/>
    </xf>
    <xf numFmtId="43" fontId="317" fillId="18" borderId="65" xfId="6" applyFont="1" applyFill="1" applyBorder="1" applyAlignment="1">
      <alignment horizontal="right" vertical="center"/>
    </xf>
    <xf numFmtId="43" fontId="317" fillId="12" borderId="55" xfId="6" applyFont="1" applyFill="1" applyBorder="1" applyAlignment="1">
      <alignment horizontal="right" vertical="center"/>
    </xf>
    <xf numFmtId="43" fontId="317" fillId="2" borderId="53" xfId="6" applyFont="1" applyFill="1" applyBorder="1" applyAlignment="1">
      <alignment horizontal="right" vertical="center"/>
    </xf>
    <xf numFmtId="43" fontId="317" fillId="2" borderId="54" xfId="6" applyFont="1" applyFill="1" applyBorder="1" applyAlignment="1">
      <alignment horizontal="right" vertical="center"/>
    </xf>
    <xf numFmtId="43" fontId="317" fillId="2" borderId="55" xfId="6" applyFont="1" applyFill="1" applyBorder="1" applyAlignment="1">
      <alignment horizontal="right" vertical="center"/>
    </xf>
    <xf numFmtId="43" fontId="317" fillId="2" borderId="56" xfId="6" applyFont="1" applyFill="1" applyBorder="1" applyAlignment="1">
      <alignment horizontal="right" vertical="center"/>
    </xf>
    <xf numFmtId="43" fontId="317" fillId="2" borderId="57" xfId="6" applyFont="1" applyFill="1" applyBorder="1" applyAlignment="1">
      <alignment horizontal="right" vertical="center"/>
    </xf>
    <xf numFmtId="43" fontId="317" fillId="2" borderId="58" xfId="6" applyFont="1" applyFill="1" applyBorder="1" applyAlignment="1">
      <alignment horizontal="right" vertical="center"/>
    </xf>
    <xf numFmtId="43" fontId="317" fillId="2" borderId="61" xfId="6" applyFont="1" applyFill="1" applyBorder="1" applyAlignment="1">
      <alignment horizontal="right" vertical="center"/>
    </xf>
    <xf numFmtId="43" fontId="317" fillId="34" borderId="32" xfId="6" applyFont="1" applyFill="1" applyBorder="1" applyAlignment="1">
      <alignment horizontal="right" vertical="center" wrapText="1"/>
    </xf>
    <xf numFmtId="43" fontId="317" fillId="49" borderId="32" xfId="6" applyFont="1" applyFill="1" applyBorder="1" applyAlignment="1">
      <alignment horizontal="right" vertical="center"/>
    </xf>
    <xf numFmtId="43" fontId="317" fillId="50" borderId="65" xfId="6" applyFont="1" applyFill="1" applyBorder="1" applyAlignment="1">
      <alignment horizontal="right" vertical="center"/>
    </xf>
    <xf numFmtId="43" fontId="317" fillId="0" borderId="0" xfId="6" applyFont="1" applyAlignment="1">
      <alignment horizontal="right" vertical="center"/>
    </xf>
    <xf numFmtId="43" fontId="346" fillId="4" borderId="61" xfId="6" applyFont="1" applyFill="1" applyBorder="1" applyAlignment="1">
      <alignment horizontal="center" vertical="center" wrapText="1"/>
    </xf>
    <xf numFmtId="43" fontId="347" fillId="9" borderId="0" xfId="6" applyFont="1" applyFill="1" applyAlignment="1">
      <alignment horizontal="right" vertical="center"/>
    </xf>
    <xf numFmtId="43" fontId="348" fillId="18" borderId="65" xfId="6" applyFont="1" applyFill="1" applyBorder="1" applyAlignment="1">
      <alignment horizontal="right" vertical="center"/>
    </xf>
    <xf numFmtId="43" fontId="347" fillId="2" borderId="53" xfId="6" applyFont="1" applyFill="1" applyBorder="1" applyAlignment="1">
      <alignment horizontal="right" vertical="center"/>
    </xf>
    <xf numFmtId="43" fontId="347" fillId="2" borderId="54" xfId="6" applyFont="1" applyFill="1" applyBorder="1" applyAlignment="1">
      <alignment horizontal="right" vertical="center"/>
    </xf>
    <xf numFmtId="43" fontId="347" fillId="2" borderId="55" xfId="6" applyFont="1" applyFill="1" applyBorder="1" applyAlignment="1">
      <alignment horizontal="right" vertical="center"/>
    </xf>
    <xf numFmtId="43" fontId="347" fillId="2" borderId="61" xfId="6" applyFont="1" applyFill="1" applyBorder="1" applyAlignment="1">
      <alignment horizontal="right" vertical="center"/>
    </xf>
    <xf numFmtId="43" fontId="348" fillId="34" borderId="32" xfId="6" applyFont="1" applyFill="1" applyBorder="1" applyAlignment="1">
      <alignment horizontal="right" vertical="center" wrapText="1"/>
    </xf>
    <xf numFmtId="43" fontId="348" fillId="49" borderId="32" xfId="6" applyFont="1" applyFill="1" applyBorder="1" applyAlignment="1">
      <alignment horizontal="right" vertical="center"/>
    </xf>
    <xf numFmtId="43" fontId="348" fillId="50" borderId="65" xfId="6" applyFont="1" applyFill="1" applyBorder="1" applyAlignment="1">
      <alignment horizontal="right" vertical="center"/>
    </xf>
    <xf numFmtId="43" fontId="347" fillId="0" borderId="0" xfId="6" applyFont="1" applyAlignment="1">
      <alignment horizontal="right" vertical="center"/>
    </xf>
    <xf numFmtId="43" fontId="349" fillId="4" borderId="61" xfId="6" applyFont="1" applyFill="1" applyBorder="1" applyAlignment="1">
      <alignment horizontal="center" vertical="center" wrapText="1"/>
    </xf>
    <xf numFmtId="43" fontId="320" fillId="2" borderId="53" xfId="6" applyFont="1" applyFill="1" applyBorder="1" applyAlignment="1">
      <alignment horizontal="right" vertical="center"/>
    </xf>
    <xf numFmtId="0" fontId="317" fillId="2" borderId="68" xfId="0" applyFont="1" applyFill="1" applyBorder="1" applyAlignment="1">
      <alignment horizontal="center" vertical="center"/>
    </xf>
    <xf numFmtId="0" fontId="330" fillId="52" borderId="65" xfId="0" applyFont="1" applyFill="1" applyBorder="1" applyAlignment="1">
      <alignment horizontal="center" vertical="center"/>
    </xf>
    <xf numFmtId="0" fontId="320" fillId="52" borderId="65" xfId="0" applyFont="1" applyFill="1" applyBorder="1" applyAlignment="1">
      <alignment horizontal="center" vertical="center"/>
    </xf>
    <xf numFmtId="43" fontId="348" fillId="52" borderId="65" xfId="6" applyFont="1" applyFill="1" applyBorder="1" applyAlignment="1">
      <alignment horizontal="right" vertical="center"/>
    </xf>
    <xf numFmtId="43" fontId="317" fillId="52" borderId="65" xfId="6" applyFont="1" applyFill="1" applyBorder="1" applyAlignment="1">
      <alignment horizontal="right" vertical="center"/>
    </xf>
    <xf numFmtId="0" fontId="320" fillId="52" borderId="66" xfId="0" applyFont="1" applyFill="1" applyBorder="1" applyAlignment="1">
      <alignment horizontal="center" vertical="center"/>
    </xf>
    <xf numFmtId="0" fontId="330" fillId="33" borderId="65" xfId="0" applyFont="1" applyFill="1" applyBorder="1" applyAlignment="1">
      <alignment horizontal="center" vertical="center"/>
    </xf>
    <xf numFmtId="0" fontId="320" fillId="33" borderId="65" xfId="0" applyFont="1" applyFill="1" applyBorder="1" applyAlignment="1">
      <alignment horizontal="center" vertical="center"/>
    </xf>
    <xf numFmtId="43" fontId="348" fillId="33" borderId="65" xfId="6" applyFont="1" applyFill="1" applyBorder="1" applyAlignment="1">
      <alignment horizontal="right" vertical="center"/>
    </xf>
    <xf numFmtId="43" fontId="317" fillId="33" borderId="65" xfId="6" applyFont="1" applyFill="1" applyBorder="1" applyAlignment="1">
      <alignment horizontal="right" vertical="center"/>
    </xf>
    <xf numFmtId="0" fontId="320" fillId="33" borderId="66" xfId="0" applyFont="1" applyFill="1" applyBorder="1" applyAlignment="1">
      <alignment horizontal="center" vertical="center"/>
    </xf>
    <xf numFmtId="0" fontId="330" fillId="53" borderId="63" xfId="0" applyFont="1" applyFill="1" applyBorder="1" applyAlignment="1">
      <alignment horizontal="center" vertical="center"/>
    </xf>
    <xf numFmtId="0" fontId="320" fillId="53" borderId="32" xfId="0" applyFont="1" applyFill="1" applyBorder="1" applyAlignment="1">
      <alignment horizontal="center" vertical="center"/>
    </xf>
    <xf numFmtId="43" fontId="348" fillId="53" borderId="32" xfId="6" applyFont="1" applyFill="1" applyBorder="1" applyAlignment="1">
      <alignment horizontal="right" vertical="center"/>
    </xf>
    <xf numFmtId="43" fontId="317" fillId="53" borderId="32" xfId="6" applyFont="1" applyFill="1" applyBorder="1" applyAlignment="1">
      <alignment horizontal="right" vertical="center"/>
    </xf>
    <xf numFmtId="0" fontId="320" fillId="53" borderId="62" xfId="0" applyFont="1" applyFill="1" applyBorder="1" applyAlignment="1">
      <alignment horizontal="center" vertical="center"/>
    </xf>
    <xf numFmtId="0" fontId="330" fillId="53" borderId="32" xfId="0" applyFont="1" applyFill="1" applyBorder="1" applyAlignment="1">
      <alignment horizontal="center" vertical="center"/>
    </xf>
    <xf numFmtId="0" fontId="310" fillId="9" borderId="0" xfId="0" applyFont="1" applyFill="1" applyAlignment="1">
      <alignment horizontal="left" vertical="center" indent="1"/>
    </xf>
    <xf numFmtId="0" fontId="317" fillId="4" borderId="61" xfId="0" applyFont="1" applyFill="1" applyBorder="1" applyAlignment="1">
      <alignment horizontal="left" vertical="center" wrapText="1" indent="1"/>
    </xf>
    <xf numFmtId="0" fontId="330" fillId="18" borderId="64" xfId="0" applyFont="1" applyFill="1" applyBorder="1" applyAlignment="1">
      <alignment horizontal="left" vertical="center" indent="1"/>
    </xf>
    <xf numFmtId="0" fontId="320" fillId="4" borderId="55" xfId="3" applyFont="1" applyFill="1" applyBorder="1" applyAlignment="1">
      <alignment horizontal="left" vertical="center" indent="1"/>
    </xf>
    <xf numFmtId="0" fontId="320" fillId="4" borderId="53" xfId="3" applyFont="1" applyFill="1" applyBorder="1" applyAlignment="1">
      <alignment horizontal="left" vertical="center" indent="1"/>
    </xf>
    <xf numFmtId="0" fontId="320" fillId="4" borderId="61" xfId="3" applyFont="1" applyFill="1" applyBorder="1" applyAlignment="1">
      <alignment horizontal="left" vertical="center" indent="1"/>
    </xf>
    <xf numFmtId="0" fontId="320" fillId="4" borderId="54" xfId="3" applyFont="1" applyFill="1" applyBorder="1" applyAlignment="1">
      <alignment horizontal="left" vertical="center" indent="1"/>
    </xf>
    <xf numFmtId="0" fontId="320" fillId="4" borderId="56" xfId="3" applyFont="1" applyFill="1" applyBorder="1" applyAlignment="1">
      <alignment horizontal="left" vertical="center" indent="1"/>
    </xf>
    <xf numFmtId="0" fontId="320" fillId="4" borderId="57" xfId="3" applyFont="1" applyFill="1" applyBorder="1" applyAlignment="1">
      <alignment horizontal="left" vertical="center" indent="1"/>
    </xf>
    <xf numFmtId="0" fontId="320" fillId="4" borderId="58" xfId="3" applyFont="1" applyFill="1" applyBorder="1" applyAlignment="1">
      <alignment horizontal="left" vertical="center" indent="1"/>
    </xf>
    <xf numFmtId="49" fontId="320" fillId="4" borderId="53" xfId="0" applyNumberFormat="1" applyFont="1" applyFill="1" applyBorder="1" applyAlignment="1">
      <alignment horizontal="left" vertical="center" indent="1"/>
    </xf>
    <xf numFmtId="49" fontId="320" fillId="4" borderId="54" xfId="0" applyNumberFormat="1" applyFont="1" applyFill="1" applyBorder="1" applyAlignment="1">
      <alignment horizontal="left" vertical="center" indent="1"/>
    </xf>
    <xf numFmtId="0" fontId="320" fillId="34" borderId="1" xfId="0" applyFont="1" applyFill="1" applyBorder="1" applyAlignment="1">
      <alignment horizontal="left" vertical="center" indent="1"/>
    </xf>
    <xf numFmtId="0" fontId="320" fillId="49" borderId="1" xfId="0" applyFont="1" applyFill="1" applyBorder="1" applyAlignment="1">
      <alignment horizontal="left" vertical="center" indent="1"/>
    </xf>
    <xf numFmtId="0" fontId="330" fillId="50" borderId="64" xfId="0" applyFont="1" applyFill="1" applyBorder="1" applyAlignment="1">
      <alignment horizontal="left" vertical="center" indent="1"/>
    </xf>
    <xf numFmtId="0" fontId="320" fillId="4" borderId="67" xfId="3" applyFont="1" applyFill="1" applyBorder="1" applyAlignment="1">
      <alignment horizontal="left" vertical="center" indent="1"/>
    </xf>
    <xf numFmtId="0" fontId="320" fillId="4" borderId="1" xfId="3" applyFont="1" applyFill="1" applyAlignment="1">
      <alignment horizontal="left" vertical="center" indent="1"/>
    </xf>
    <xf numFmtId="0" fontId="320" fillId="4" borderId="64" xfId="3" applyFont="1" applyFill="1" applyBorder="1" applyAlignment="1">
      <alignment horizontal="left" vertical="center" indent="1"/>
    </xf>
    <xf numFmtId="0" fontId="330" fillId="52" borderId="64" xfId="0" applyFont="1" applyFill="1" applyBorder="1" applyAlignment="1">
      <alignment horizontal="left" vertical="center" indent="1"/>
    </xf>
    <xf numFmtId="0" fontId="330" fillId="33" borderId="64" xfId="0" applyFont="1" applyFill="1" applyBorder="1" applyAlignment="1">
      <alignment horizontal="left" vertical="center" indent="1"/>
    </xf>
    <xf numFmtId="0" fontId="320" fillId="53" borderId="1" xfId="0" applyFont="1" applyFill="1" applyBorder="1" applyAlignment="1">
      <alignment horizontal="left" vertical="center" indent="1"/>
    </xf>
    <xf numFmtId="0" fontId="317" fillId="0" borderId="0" xfId="0" applyFont="1" applyAlignment="1">
      <alignment horizontal="left" vertical="center" indent="1"/>
    </xf>
    <xf numFmtId="0" fontId="320" fillId="18" borderId="65" xfId="0" applyFont="1" applyFill="1" applyBorder="1" applyAlignment="1">
      <alignment horizontal="left" vertical="center" indent="1"/>
    </xf>
    <xf numFmtId="0" fontId="317" fillId="2" borderId="55" xfId="0" applyFont="1" applyFill="1" applyBorder="1" applyAlignment="1" applyProtection="1">
      <alignment horizontal="left" vertical="center" wrapText="1" indent="1"/>
      <protection locked="0"/>
    </xf>
    <xf numFmtId="0" fontId="317" fillId="2" borderId="53" xfId="0" applyFont="1" applyFill="1" applyBorder="1" applyAlignment="1" applyProtection="1">
      <alignment horizontal="left" vertical="center" wrapText="1" indent="1"/>
      <protection locked="0"/>
    </xf>
    <xf numFmtId="0" fontId="317" fillId="2" borderId="61" xfId="0" applyFont="1" applyFill="1" applyBorder="1" applyAlignment="1" applyProtection="1">
      <alignment horizontal="left" vertical="center" wrapText="1" indent="1"/>
      <protection locked="0"/>
    </xf>
    <xf numFmtId="0" fontId="317" fillId="2" borderId="55" xfId="0" applyFont="1" applyFill="1" applyBorder="1" applyAlignment="1" applyProtection="1">
      <alignment horizontal="left" wrapText="1" indent="1"/>
      <protection locked="0"/>
    </xf>
    <xf numFmtId="0" fontId="317" fillId="2" borderId="53" xfId="0" applyFont="1" applyFill="1" applyBorder="1" applyAlignment="1" applyProtection="1">
      <alignment horizontal="left" wrapText="1" indent="1"/>
      <protection locked="0"/>
    </xf>
    <xf numFmtId="0" fontId="317" fillId="2" borderId="54" xfId="0" applyFont="1" applyFill="1" applyBorder="1" applyAlignment="1" applyProtection="1">
      <alignment horizontal="left" wrapText="1" indent="1"/>
      <protection locked="0"/>
    </xf>
    <xf numFmtId="0" fontId="317" fillId="2" borderId="56" xfId="0" applyFont="1" applyFill="1" applyBorder="1" applyAlignment="1" applyProtection="1">
      <alignment horizontal="left" vertical="center" wrapText="1" indent="1"/>
      <protection locked="0"/>
    </xf>
    <xf numFmtId="0" fontId="317" fillId="2" borderId="57" xfId="0" applyFont="1" applyFill="1" applyBorder="1" applyAlignment="1" applyProtection="1">
      <alignment horizontal="left" vertical="center" wrapText="1" indent="1"/>
      <protection locked="0"/>
    </xf>
    <xf numFmtId="0" fontId="317" fillId="2" borderId="57" xfId="0" applyFont="1" applyFill="1" applyBorder="1" applyAlignment="1" applyProtection="1">
      <alignment horizontal="left" wrapText="1" indent="1"/>
      <protection locked="0"/>
    </xf>
    <xf numFmtId="0" fontId="317" fillId="2" borderId="58" xfId="0" applyFont="1" applyFill="1" applyBorder="1" applyAlignment="1" applyProtection="1">
      <alignment horizontal="left" vertical="center" wrapText="1" indent="1"/>
      <protection locked="0"/>
    </xf>
    <xf numFmtId="0" fontId="317" fillId="2" borderId="54" xfId="0" applyFont="1" applyFill="1" applyBorder="1" applyAlignment="1" applyProtection="1">
      <alignment horizontal="left" vertical="center" wrapText="1" indent="1"/>
      <protection locked="0"/>
    </xf>
    <xf numFmtId="49" fontId="317" fillId="2" borderId="54" xfId="0" applyNumberFormat="1" applyFont="1" applyFill="1" applyBorder="1" applyAlignment="1" applyProtection="1">
      <alignment horizontal="left" vertical="center" wrapText="1" indent="1"/>
      <protection locked="0"/>
    </xf>
    <xf numFmtId="49" fontId="317" fillId="2" borderId="55" xfId="0" applyNumberFormat="1" applyFont="1" applyFill="1" applyBorder="1" applyAlignment="1" applyProtection="1">
      <alignment horizontal="left" vertical="center" wrapText="1" indent="1"/>
      <protection locked="0"/>
    </xf>
    <xf numFmtId="49" fontId="317" fillId="2" borderId="53" xfId="0" applyNumberFormat="1" applyFont="1" applyFill="1" applyBorder="1" applyAlignment="1" applyProtection="1">
      <alignment horizontal="left" vertical="center" wrapText="1" indent="1"/>
      <protection locked="0"/>
    </xf>
    <xf numFmtId="0" fontId="317" fillId="2" borderId="56" xfId="0" applyFont="1" applyFill="1" applyBorder="1" applyAlignment="1" applyProtection="1">
      <alignment horizontal="left" wrapText="1" indent="1"/>
      <protection locked="0"/>
    </xf>
    <xf numFmtId="0" fontId="317" fillId="9" borderId="55" xfId="0" applyFont="1" applyFill="1" applyBorder="1" applyAlignment="1" applyProtection="1">
      <alignment horizontal="left" vertical="center" wrapText="1" indent="1"/>
      <protection locked="0"/>
    </xf>
    <xf numFmtId="0" fontId="317" fillId="9" borderId="53" xfId="0" applyFont="1" applyFill="1" applyBorder="1" applyAlignment="1" applyProtection="1">
      <alignment horizontal="left" vertical="center" wrapText="1" indent="1"/>
      <protection locked="0"/>
    </xf>
    <xf numFmtId="0" fontId="317" fillId="2" borderId="55" xfId="0" applyFont="1" applyFill="1" applyBorder="1" applyAlignment="1">
      <alignment horizontal="left" vertical="center" indent="1"/>
    </xf>
    <xf numFmtId="0" fontId="317" fillId="2" borderId="53" xfId="0" applyFont="1" applyFill="1" applyBorder="1" applyAlignment="1">
      <alignment horizontal="left" vertical="center" indent="1"/>
    </xf>
    <xf numFmtId="0" fontId="317" fillId="2" borderId="54" xfId="0" applyFont="1" applyFill="1" applyBorder="1" applyAlignment="1">
      <alignment horizontal="left" vertical="center" indent="1"/>
    </xf>
    <xf numFmtId="0" fontId="317" fillId="9" borderId="54" xfId="0" applyFont="1" applyFill="1" applyBorder="1" applyAlignment="1" applyProtection="1">
      <alignment horizontal="left" vertical="center" wrapText="1" indent="1"/>
      <protection locked="0"/>
    </xf>
    <xf numFmtId="0" fontId="320" fillId="34" borderId="32" xfId="0" applyFont="1" applyFill="1" applyBorder="1" applyAlignment="1">
      <alignment horizontal="left" vertical="center" wrapText="1" indent="1"/>
    </xf>
    <xf numFmtId="0" fontId="320" fillId="49" borderId="32" xfId="0" applyFont="1" applyFill="1" applyBorder="1" applyAlignment="1">
      <alignment horizontal="left" vertical="center" indent="1"/>
    </xf>
    <xf numFmtId="0" fontId="320" fillId="50" borderId="65" xfId="0" applyFont="1" applyFill="1" applyBorder="1" applyAlignment="1">
      <alignment horizontal="left" vertical="center" indent="1"/>
    </xf>
    <xf numFmtId="0" fontId="320" fillId="50" borderId="15" xfId="0" applyFont="1" applyFill="1" applyBorder="1" applyAlignment="1">
      <alignment horizontal="left" vertical="center" indent="1"/>
    </xf>
    <xf numFmtId="0" fontId="320" fillId="52" borderId="15" xfId="0" applyFont="1" applyFill="1" applyBorder="1" applyAlignment="1">
      <alignment horizontal="left" vertical="center" indent="1"/>
    </xf>
    <xf numFmtId="0" fontId="320" fillId="33" borderId="15" xfId="0" applyFont="1" applyFill="1" applyBorder="1" applyAlignment="1">
      <alignment horizontal="left" vertical="center" indent="1"/>
    </xf>
    <xf numFmtId="0" fontId="320" fillId="53" borderId="63" xfId="0" applyFont="1" applyFill="1" applyBorder="1" applyAlignment="1">
      <alignment horizontal="left" vertical="center" indent="1"/>
    </xf>
    <xf numFmtId="0" fontId="317" fillId="2" borderId="1" xfId="0" applyFont="1" applyFill="1" applyBorder="1" applyAlignment="1" applyProtection="1">
      <alignment horizontal="left" vertical="center" wrapText="1" indent="1"/>
      <protection locked="0"/>
    </xf>
    <xf numFmtId="0" fontId="320" fillId="53" borderId="32" xfId="0" applyFont="1" applyFill="1" applyBorder="1" applyAlignment="1">
      <alignment horizontal="left" vertical="center" indent="1"/>
    </xf>
    <xf numFmtId="4" fontId="212" fillId="2" borderId="69" xfId="0" applyNumberFormat="1" applyFont="1" applyFill="1" applyBorder="1" applyAlignment="1">
      <alignment horizontal="center" vertical="center"/>
    </xf>
    <xf numFmtId="4" fontId="212" fillId="2" borderId="70" xfId="0" applyNumberFormat="1" applyFont="1" applyFill="1" applyBorder="1" applyAlignment="1">
      <alignment horizontal="center" vertical="center"/>
    </xf>
    <xf numFmtId="4" fontId="97" fillId="2" borderId="70" xfId="0" applyNumberFormat="1" applyFont="1" applyFill="1" applyBorder="1" applyAlignment="1">
      <alignment horizontal="center" vertical="center"/>
    </xf>
    <xf numFmtId="0" fontId="97" fillId="9" borderId="70" xfId="0" applyFont="1" applyFill="1" applyBorder="1" applyAlignment="1">
      <alignment horizontal="center" vertical="center"/>
    </xf>
    <xf numFmtId="0" fontId="97" fillId="2" borderId="70" xfId="0" applyFont="1" applyFill="1" applyBorder="1" applyAlignment="1">
      <alignment horizontal="center" vertical="center"/>
    </xf>
    <xf numFmtId="0" fontId="226" fillId="8" borderId="70" xfId="0" applyFont="1" applyFill="1" applyBorder="1" applyAlignment="1">
      <alignment horizontal="center" vertical="center"/>
    </xf>
    <xf numFmtId="0" fontId="231" fillId="8" borderId="70" xfId="0" applyFont="1" applyFill="1" applyBorder="1" applyAlignment="1">
      <alignment horizontal="center" vertical="center"/>
    </xf>
    <xf numFmtId="0" fontId="213" fillId="8" borderId="70" xfId="0" applyFont="1" applyFill="1" applyBorder="1" applyAlignment="1">
      <alignment vertical="center"/>
    </xf>
    <xf numFmtId="4" fontId="212" fillId="2" borderId="70" xfId="0" applyNumberFormat="1" applyFont="1" applyFill="1" applyBorder="1" applyAlignment="1">
      <alignment horizontal="right" vertical="center" indent="1"/>
    </xf>
    <xf numFmtId="0" fontId="245" fillId="8" borderId="70" xfId="0" applyFont="1" applyFill="1" applyBorder="1" applyAlignment="1">
      <alignment horizontal="center" vertical="center"/>
    </xf>
    <xf numFmtId="4" fontId="212" fillId="2" borderId="7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34" fillId="10" borderId="0" xfId="0" applyFont="1" applyFill="1" applyAlignment="1">
      <alignment horizontal="center" vertical="center" wrapText="1"/>
    </xf>
    <xf numFmtId="0" fontId="135" fillId="10" borderId="0" xfId="0" applyFont="1" applyFill="1" applyAlignment="1">
      <alignment horizontal="center" vertical="center" wrapText="1"/>
    </xf>
    <xf numFmtId="0" fontId="133" fillId="9" borderId="0" xfId="0" applyFont="1" applyFill="1" applyAlignment="1">
      <alignment horizontal="right" vertical="top"/>
    </xf>
    <xf numFmtId="0" fontId="210" fillId="9" borderId="0" xfId="2" applyFont="1" applyFill="1" applyBorder="1" applyAlignment="1" applyProtection="1">
      <alignment vertical="center"/>
    </xf>
    <xf numFmtId="0" fontId="96" fillId="30" borderId="0" xfId="3" applyFont="1" applyFill="1" applyBorder="1" applyAlignment="1">
      <alignment horizontal="center" vertical="top" wrapText="1"/>
    </xf>
    <xf numFmtId="0" fontId="96" fillId="2" borderId="0" xfId="3" applyFont="1" applyFill="1" applyBorder="1" applyAlignment="1">
      <alignment horizontal="center" vertical="top" wrapText="1"/>
    </xf>
    <xf numFmtId="0" fontId="110" fillId="23" borderId="0" xfId="3" applyFont="1" applyFill="1" applyBorder="1" applyAlignment="1" applyProtection="1">
      <alignment horizontal="center" vertical="center" wrapText="1"/>
      <protection locked="0"/>
    </xf>
    <xf numFmtId="0" fontId="205" fillId="10" borderId="0" xfId="3" applyFont="1" applyFill="1" applyBorder="1" applyAlignment="1" applyProtection="1">
      <alignment horizontal="center" vertical="center" wrapText="1"/>
      <protection locked="0"/>
    </xf>
    <xf numFmtId="0" fontId="204" fillId="22" borderId="0" xfId="3" applyFont="1" applyFill="1" applyBorder="1" applyAlignment="1">
      <alignment horizontal="center" vertical="center" wrapText="1"/>
    </xf>
    <xf numFmtId="0" fontId="136" fillId="2" borderId="0" xfId="3" applyFont="1" applyFill="1" applyBorder="1" applyAlignment="1">
      <alignment horizontal="center" vertical="center" wrapText="1"/>
    </xf>
    <xf numFmtId="0" fontId="96" fillId="2" borderId="0" xfId="3" applyFont="1" applyFill="1" applyBorder="1" applyAlignment="1">
      <alignment horizontal="center" vertical="center" wrapText="1"/>
    </xf>
    <xf numFmtId="165" fontId="12" fillId="24" borderId="0" xfId="1" applyNumberFormat="1" applyFont="1" applyFill="1" applyBorder="1" applyAlignment="1" applyProtection="1">
      <alignment vertical="center"/>
    </xf>
    <xf numFmtId="4" fontId="68" fillId="23" borderId="0" xfId="3" applyNumberFormat="1" applyFont="1" applyFill="1" applyBorder="1" applyAlignment="1">
      <alignment horizontal="center" vertical="center" wrapText="1"/>
    </xf>
    <xf numFmtId="166" fontId="40" fillId="2" borderId="0" xfId="3" applyNumberFormat="1" applyFont="1" applyFill="1" applyBorder="1" applyAlignment="1">
      <alignment horizontal="center" vertical="center" wrapText="1"/>
    </xf>
    <xf numFmtId="0" fontId="96" fillId="2" borderId="15" xfId="3" applyFont="1" applyFill="1" applyBorder="1" applyAlignment="1">
      <alignment horizontal="center" vertical="top" wrapText="1"/>
    </xf>
    <xf numFmtId="0" fontId="110" fillId="23" borderId="15" xfId="3" applyFont="1" applyFill="1" applyBorder="1" applyAlignment="1" applyProtection="1">
      <alignment horizontal="center" vertical="center" wrapText="1"/>
      <protection locked="0"/>
    </xf>
    <xf numFmtId="0" fontId="205" fillId="10" borderId="15" xfId="3" applyFont="1" applyFill="1" applyBorder="1" applyAlignment="1" applyProtection="1">
      <alignment horizontal="center" vertical="center" wrapText="1"/>
      <protection locked="0"/>
    </xf>
    <xf numFmtId="0" fontId="204" fillId="22" borderId="15" xfId="3" applyFont="1" applyFill="1" applyBorder="1" applyAlignment="1">
      <alignment horizontal="center" vertical="center" wrapText="1"/>
    </xf>
    <xf numFmtId="0" fontId="136" fillId="2" borderId="15" xfId="3" applyFont="1" applyFill="1" applyBorder="1" applyAlignment="1">
      <alignment horizontal="center" vertical="center" wrapText="1"/>
    </xf>
    <xf numFmtId="0" fontId="96" fillId="2" borderId="15" xfId="3" applyFont="1" applyFill="1" applyBorder="1" applyAlignment="1">
      <alignment horizontal="center" vertical="center" wrapText="1"/>
    </xf>
    <xf numFmtId="4" fontId="68" fillId="23" borderId="15" xfId="3" applyNumberFormat="1" applyFont="1" applyFill="1" applyBorder="1" applyAlignment="1">
      <alignment horizontal="center" vertical="center" wrapText="1"/>
    </xf>
    <xf numFmtId="0" fontId="96" fillId="57" borderId="0" xfId="3" applyFont="1" applyFill="1" applyBorder="1" applyAlignment="1">
      <alignment horizontal="center" vertical="top" wrapText="1"/>
    </xf>
    <xf numFmtId="0" fontId="96" fillId="59" borderId="0" xfId="3" applyFont="1" applyFill="1" applyBorder="1" applyAlignment="1">
      <alignment horizontal="center" vertical="top" wrapText="1"/>
    </xf>
    <xf numFmtId="0" fontId="134" fillId="60" borderId="0" xfId="0" applyFont="1" applyFill="1" applyAlignment="1">
      <alignment horizontal="center" vertical="center" wrapText="1"/>
    </xf>
    <xf numFmtId="0" fontId="135" fillId="60" borderId="0" xfId="0" applyFont="1" applyFill="1" applyAlignment="1">
      <alignment horizontal="center" vertical="center" wrapText="1"/>
    </xf>
    <xf numFmtId="0" fontId="134" fillId="61" borderId="0" xfId="0" applyFont="1" applyFill="1" applyAlignment="1">
      <alignment horizontal="center" vertical="center" wrapText="1"/>
    </xf>
    <xf numFmtId="0" fontId="135" fillId="61" borderId="0" xfId="0" applyFont="1" applyFill="1" applyAlignment="1">
      <alignment horizontal="center" vertical="center" wrapText="1"/>
    </xf>
    <xf numFmtId="0" fontId="134" fillId="63" borderId="0" xfId="0" applyFont="1" applyFill="1" applyAlignment="1">
      <alignment horizontal="center" vertical="center" wrapText="1"/>
    </xf>
    <xf numFmtId="0" fontId="135" fillId="63" borderId="0" xfId="0" applyFont="1" applyFill="1" applyAlignment="1">
      <alignment horizontal="center" vertical="center" wrapText="1"/>
    </xf>
    <xf numFmtId="0" fontId="204" fillId="64" borderId="0" xfId="0" applyFont="1" applyFill="1" applyAlignment="1">
      <alignment vertical="center"/>
    </xf>
    <xf numFmtId="0" fontId="134" fillId="64" borderId="0" xfId="0" applyFont="1" applyFill="1" applyAlignment="1">
      <alignment horizontal="center" vertical="center" wrapText="1"/>
    </xf>
    <xf numFmtId="0" fontId="135" fillId="64" borderId="0" xfId="0" applyFont="1" applyFill="1" applyAlignment="1">
      <alignment horizontal="center" vertical="center" wrapText="1"/>
    </xf>
    <xf numFmtId="0" fontId="204" fillId="64" borderId="0" xfId="0" applyFont="1" applyFill="1">
      <alignment vertical="top"/>
    </xf>
    <xf numFmtId="0" fontId="96" fillId="64" borderId="0" xfId="0" applyFont="1" applyFill="1">
      <alignment vertical="top"/>
    </xf>
    <xf numFmtId="0" fontId="352" fillId="8" borderId="0" xfId="2" applyFont="1" applyFill="1" applyBorder="1" applyAlignment="1" applyProtection="1">
      <alignment vertical="center"/>
    </xf>
    <xf numFmtId="0" fontId="352" fillId="0" borderId="13" xfId="2" applyFont="1" applyBorder="1" applyAlignment="1" applyProtection="1">
      <alignment vertical="center"/>
    </xf>
    <xf numFmtId="0" fontId="356" fillId="8" borderId="13" xfId="2" applyFont="1" applyFill="1" applyBorder="1" applyProtection="1">
      <alignment vertical="top"/>
    </xf>
    <xf numFmtId="0" fontId="357" fillId="8" borderId="13" xfId="2" applyFont="1" applyFill="1" applyBorder="1" applyProtection="1">
      <alignment vertical="top"/>
    </xf>
    <xf numFmtId="0" fontId="358" fillId="8" borderId="13" xfId="2" applyFont="1" applyFill="1" applyBorder="1" applyProtection="1">
      <alignment vertical="top"/>
    </xf>
    <xf numFmtId="0" fontId="359" fillId="8" borderId="13" xfId="2" applyFont="1" applyFill="1" applyBorder="1" applyProtection="1">
      <alignment vertical="top"/>
    </xf>
    <xf numFmtId="0" fontId="311" fillId="0" borderId="0" xfId="2" applyFont="1" applyBorder="1" applyAlignment="1">
      <alignment vertical="center"/>
    </xf>
    <xf numFmtId="0" fontId="361" fillId="8" borderId="0" xfId="2" applyFont="1" applyFill="1">
      <alignment vertical="top"/>
    </xf>
    <xf numFmtId="0" fontId="0" fillId="9" borderId="4" xfId="0" applyFill="1" applyBorder="1" applyAlignment="1"/>
    <xf numFmtId="0" fontId="330" fillId="55" borderId="64" xfId="0" applyFont="1" applyFill="1" applyBorder="1" applyAlignment="1">
      <alignment horizontal="left" vertical="center" indent="1"/>
    </xf>
    <xf numFmtId="0" fontId="320" fillId="55" borderId="15" xfId="0" applyFont="1" applyFill="1" applyBorder="1" applyAlignment="1">
      <alignment horizontal="left" vertical="center" indent="1"/>
    </xf>
    <xf numFmtId="0" fontId="330" fillId="55" borderId="65" xfId="0" applyFont="1" applyFill="1" applyBorder="1" applyAlignment="1">
      <alignment horizontal="center" vertical="center"/>
    </xf>
    <xf numFmtId="0" fontId="320" fillId="55" borderId="65" xfId="0" applyFont="1" applyFill="1" applyBorder="1" applyAlignment="1">
      <alignment horizontal="center" vertical="center"/>
    </xf>
    <xf numFmtId="43" fontId="348" fillId="55" borderId="65" xfId="6" applyFont="1" applyFill="1" applyBorder="1" applyAlignment="1">
      <alignment horizontal="right" vertical="center"/>
    </xf>
    <xf numFmtId="43" fontId="317" fillId="55" borderId="65" xfId="6" applyFont="1" applyFill="1" applyBorder="1" applyAlignment="1">
      <alignment horizontal="right" vertical="center"/>
    </xf>
    <xf numFmtId="0" fontId="320" fillId="55" borderId="66" xfId="0" applyFont="1" applyFill="1" applyBorder="1" applyAlignment="1">
      <alignment horizontal="center" vertical="center"/>
    </xf>
    <xf numFmtId="0" fontId="320" fillId="33" borderId="1" xfId="0" applyFont="1" applyFill="1" applyBorder="1" applyAlignment="1">
      <alignment horizontal="left" vertical="center" indent="1"/>
    </xf>
    <xf numFmtId="0" fontId="320" fillId="33" borderId="32" xfId="0" applyFont="1" applyFill="1" applyBorder="1" applyAlignment="1">
      <alignment horizontal="left" vertical="center" indent="1"/>
    </xf>
    <xf numFmtId="0" fontId="330" fillId="33" borderId="32" xfId="0" applyFont="1" applyFill="1" applyBorder="1" applyAlignment="1">
      <alignment horizontal="center" vertical="center"/>
    </xf>
    <xf numFmtId="0" fontId="320" fillId="33" borderId="32" xfId="0" applyFont="1" applyFill="1" applyBorder="1" applyAlignment="1">
      <alignment horizontal="center" vertical="center"/>
    </xf>
    <xf numFmtId="43" fontId="348" fillId="33" borderId="32" xfId="6" applyFont="1" applyFill="1" applyBorder="1" applyAlignment="1">
      <alignment horizontal="right" vertical="center"/>
    </xf>
    <xf numFmtId="43" fontId="317" fillId="33" borderId="32" xfId="6" applyFont="1" applyFill="1" applyBorder="1" applyAlignment="1">
      <alignment horizontal="right" vertical="center"/>
    </xf>
    <xf numFmtId="0" fontId="320" fillId="33" borderId="62" xfId="0" applyFont="1" applyFill="1" applyBorder="1" applyAlignment="1">
      <alignment horizontal="center" vertical="center"/>
    </xf>
    <xf numFmtId="165" fontId="111" fillId="24" borderId="10" xfId="3" applyNumberFormat="1" applyFont="1" applyFill="1" applyBorder="1" applyAlignment="1">
      <alignment vertical="center" wrapText="1"/>
    </xf>
    <xf numFmtId="43" fontId="347" fillId="26" borderId="55" xfId="6" applyFont="1" applyFill="1" applyBorder="1" applyAlignment="1">
      <alignment horizontal="right" vertical="center"/>
    </xf>
    <xf numFmtId="43" fontId="347" fillId="65" borderId="53" xfId="6" applyFont="1" applyFill="1" applyBorder="1" applyAlignment="1">
      <alignment horizontal="right" vertical="center"/>
    </xf>
    <xf numFmtId="43" fontId="347" fillId="65" borderId="54" xfId="6" applyFont="1" applyFill="1" applyBorder="1" applyAlignment="1">
      <alignment horizontal="right" vertical="center"/>
    </xf>
    <xf numFmtId="43" fontId="347" fillId="65" borderId="55" xfId="6" applyFont="1" applyFill="1" applyBorder="1" applyAlignment="1">
      <alignment horizontal="right" vertical="center"/>
    </xf>
    <xf numFmtId="43" fontId="347" fillId="65" borderId="56" xfId="6" applyFont="1" applyFill="1" applyBorder="1" applyAlignment="1">
      <alignment horizontal="right" vertical="center"/>
    </xf>
    <xf numFmtId="43" fontId="347" fillId="65" borderId="57" xfId="6" applyFont="1" applyFill="1" applyBorder="1" applyAlignment="1">
      <alignment horizontal="right" vertical="center"/>
    </xf>
    <xf numFmtId="43" fontId="347" fillId="65" borderId="58" xfId="6" applyFont="1" applyFill="1" applyBorder="1" applyAlignment="1">
      <alignment horizontal="right" vertical="center"/>
    </xf>
    <xf numFmtId="43" fontId="347" fillId="65" borderId="61" xfId="6" applyFont="1" applyFill="1" applyBorder="1" applyAlignment="1">
      <alignment horizontal="right" vertical="center"/>
    </xf>
    <xf numFmtId="0" fontId="310" fillId="2" borderId="56" xfId="0" applyFont="1" applyFill="1" applyBorder="1" applyAlignment="1">
      <alignment horizontal="center" vertical="center"/>
    </xf>
    <xf numFmtId="0" fontId="256" fillId="2" borderId="0" xfId="0" applyFont="1" applyFill="1" applyAlignment="1" applyProtection="1">
      <alignment horizontal="center" vertical="center" wrapText="1"/>
      <protection locked="0"/>
    </xf>
    <xf numFmtId="0" fontId="317" fillId="9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0" fontId="168" fillId="9" borderId="19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32" fillId="2" borderId="6" xfId="0" applyFont="1" applyFill="1" applyBorder="1" applyAlignment="1">
      <alignment vertical="center"/>
    </xf>
    <xf numFmtId="0" fontId="172" fillId="9" borderId="21" xfId="0" applyFont="1" applyFill="1" applyBorder="1" applyAlignment="1">
      <alignment horizontal="center" vertical="center"/>
    </xf>
    <xf numFmtId="4" fontId="320" fillId="21" borderId="58" xfId="0" applyNumberFormat="1" applyFont="1" applyFill="1" applyBorder="1" applyAlignment="1">
      <alignment horizontal="right" vertical="center" indent="1"/>
    </xf>
    <xf numFmtId="2" fontId="320" fillId="21" borderId="53" xfId="0" applyNumberFormat="1" applyFont="1" applyFill="1" applyBorder="1" applyAlignment="1">
      <alignment horizontal="right" vertical="center" indent="1"/>
    </xf>
    <xf numFmtId="2" fontId="320" fillId="21" borderId="54" xfId="0" applyNumberFormat="1" applyFont="1" applyFill="1" applyBorder="1" applyAlignment="1">
      <alignment horizontal="right" vertical="center" indent="1"/>
    </xf>
    <xf numFmtId="0" fontId="362" fillId="2" borderId="53" xfId="0" applyFont="1" applyFill="1" applyBorder="1" applyAlignment="1">
      <alignment horizontal="center" vertical="center"/>
    </xf>
    <xf numFmtId="0" fontId="362" fillId="2" borderId="54" xfId="0" applyFont="1" applyFill="1" applyBorder="1" applyAlignment="1">
      <alignment horizontal="center" vertical="center"/>
    </xf>
    <xf numFmtId="43" fontId="347" fillId="66" borderId="61" xfId="6" applyFont="1" applyFill="1" applyBorder="1" applyAlignment="1">
      <alignment horizontal="right" vertical="center"/>
    </xf>
    <xf numFmtId="43" fontId="347" fillId="66" borderId="53" xfId="6" applyFont="1" applyFill="1" applyBorder="1" applyAlignment="1">
      <alignment horizontal="right" vertical="center"/>
    </xf>
    <xf numFmtId="43" fontId="347" fillId="66" borderId="54" xfId="6" applyFont="1" applyFill="1" applyBorder="1" applyAlignment="1">
      <alignment horizontal="right" vertical="center"/>
    </xf>
    <xf numFmtId="43" fontId="347" fillId="66" borderId="56" xfId="6" applyFont="1" applyFill="1" applyBorder="1" applyAlignment="1">
      <alignment horizontal="right" vertical="center"/>
    </xf>
    <xf numFmtId="43" fontId="347" fillId="66" borderId="55" xfId="6" applyFont="1" applyFill="1" applyBorder="1" applyAlignment="1">
      <alignment horizontal="right" vertical="center"/>
    </xf>
    <xf numFmtId="43" fontId="317" fillId="0" borderId="0" xfId="6" applyFont="1" applyAlignment="1">
      <alignment vertical="top"/>
    </xf>
    <xf numFmtId="0" fontId="172" fillId="9" borderId="0" xfId="0" applyFont="1" applyFill="1" applyAlignment="1">
      <alignment horizontal="center" vertical="center"/>
    </xf>
    <xf numFmtId="0" fontId="338" fillId="2" borderId="4" xfId="0" applyFont="1" applyFill="1" applyBorder="1" applyAlignment="1">
      <alignment horizontal="center" vertical="center"/>
    </xf>
    <xf numFmtId="0" fontId="341" fillId="2" borderId="4" xfId="0" applyFont="1" applyFill="1" applyBorder="1" applyAlignment="1">
      <alignment horizontal="center" vertical="center"/>
    </xf>
    <xf numFmtId="0" fontId="65" fillId="9" borderId="0" xfId="0" applyFont="1" applyFill="1" applyAlignment="1">
      <alignment horizontal="left" vertical="top"/>
    </xf>
    <xf numFmtId="0" fontId="363" fillId="9" borderId="0" xfId="0" applyFont="1" applyFill="1" applyAlignment="1">
      <alignment vertical="center"/>
    </xf>
    <xf numFmtId="170" fontId="367" fillId="51" borderId="0" xfId="0" applyNumberFormat="1" applyFont="1" applyFill="1" applyAlignment="1" applyProtection="1">
      <alignment vertical="center" wrapText="1"/>
      <protection locked="0"/>
    </xf>
    <xf numFmtId="0" fontId="262" fillId="9" borderId="0" xfId="2" applyFont="1" applyFill="1" applyBorder="1" applyAlignment="1" applyProtection="1">
      <alignment horizontal="left" vertical="center"/>
    </xf>
    <xf numFmtId="0" fontId="262" fillId="9" borderId="13" xfId="2" applyFont="1" applyFill="1" applyBorder="1" applyAlignment="1" applyProtection="1">
      <alignment horizontal="left" vertical="center"/>
    </xf>
    <xf numFmtId="0" fontId="263" fillId="0" borderId="0" xfId="2" applyFont="1" applyBorder="1" applyAlignment="1" applyProtection="1">
      <alignment vertical="center"/>
    </xf>
    <xf numFmtId="0" fontId="264" fillId="9" borderId="0" xfId="2" applyFont="1" applyFill="1" applyBorder="1" applyAlignment="1" applyProtection="1">
      <alignment horizontal="left" vertical="center"/>
    </xf>
    <xf numFmtId="0" fontId="264" fillId="9" borderId="13" xfId="2" applyFont="1" applyFill="1" applyBorder="1" applyAlignment="1" applyProtection="1">
      <alignment horizontal="left" vertical="center"/>
    </xf>
    <xf numFmtId="0" fontId="363" fillId="9" borderId="0" xfId="0" applyFont="1" applyFill="1" applyAlignment="1">
      <alignment horizontal="center" vertical="center"/>
    </xf>
    <xf numFmtId="4" fontId="48" fillId="4" borderId="7" xfId="0" applyNumberFormat="1" applyFont="1" applyFill="1" applyBorder="1" applyAlignment="1">
      <alignment horizontal="right" vertical="center" indent="1"/>
    </xf>
    <xf numFmtId="4" fontId="48" fillId="2" borderId="7" xfId="0" applyNumberFormat="1" applyFont="1" applyFill="1" applyBorder="1" applyAlignment="1">
      <alignment horizontal="right" vertical="center" indent="1"/>
    </xf>
    <xf numFmtId="0" fontId="19" fillId="2" borderId="39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top"/>
    </xf>
    <xf numFmtId="0" fontId="19" fillId="2" borderId="6" xfId="0" applyFont="1" applyFill="1" applyBorder="1" applyAlignment="1">
      <alignment horizontal="center" vertical="top"/>
    </xf>
    <xf numFmtId="0" fontId="20" fillId="4" borderId="7" xfId="3" applyFont="1" applyFill="1" applyBorder="1">
      <alignment horizontal="center" vertical="center"/>
    </xf>
    <xf numFmtId="0" fontId="177" fillId="2" borderId="8" xfId="0" applyFont="1" applyFill="1" applyBorder="1" applyAlignment="1">
      <alignment horizontal="center" vertical="center"/>
    </xf>
    <xf numFmtId="0" fontId="177" fillId="2" borderId="6" xfId="0" applyFont="1" applyFill="1" applyBorder="1" applyAlignment="1">
      <alignment horizontal="center" vertical="center"/>
    </xf>
    <xf numFmtId="0" fontId="178" fillId="2" borderId="7" xfId="0" applyFont="1" applyFill="1" applyBorder="1" applyAlignment="1">
      <alignment horizontal="center" vertical="center"/>
    </xf>
    <xf numFmtId="0" fontId="301" fillId="47" borderId="7" xfId="0" applyFont="1" applyFill="1" applyBorder="1" applyAlignment="1">
      <alignment horizontal="center" vertical="center"/>
    </xf>
    <xf numFmtId="4" fontId="176" fillId="4" borderId="7" xfId="0" applyNumberFormat="1" applyFont="1" applyFill="1" applyBorder="1" applyAlignment="1">
      <alignment horizontal="right" vertical="center" indent="1"/>
    </xf>
    <xf numFmtId="4" fontId="176" fillId="2" borderId="7" xfId="0" applyNumberFormat="1" applyFont="1" applyFill="1" applyBorder="1" applyAlignment="1">
      <alignment horizontal="right" vertical="center" indent="1"/>
    </xf>
    <xf numFmtId="0" fontId="364" fillId="2" borderId="7" xfId="0" applyFont="1" applyFill="1" applyBorder="1" applyAlignment="1">
      <alignment horizontal="center" vertical="center"/>
    </xf>
    <xf numFmtId="0" fontId="365" fillId="2" borderId="7" xfId="0" applyFont="1" applyFill="1" applyBorder="1" applyAlignment="1">
      <alignment horizontal="center" vertical="center"/>
    </xf>
    <xf numFmtId="0" fontId="366" fillId="47" borderId="7" xfId="0" quotePrefix="1" applyFont="1" applyFill="1" applyBorder="1" applyAlignment="1">
      <alignment horizontal="center" vertical="center"/>
    </xf>
    <xf numFmtId="0" fontId="366" fillId="47" borderId="7" xfId="0" applyFont="1" applyFill="1" applyBorder="1" applyAlignment="1">
      <alignment horizontal="center" vertical="center"/>
    </xf>
    <xf numFmtId="4" fontId="212" fillId="2" borderId="0" xfId="0" applyNumberFormat="1" applyFont="1" applyFill="1" applyAlignment="1">
      <alignment horizontal="center" vertical="center"/>
    </xf>
    <xf numFmtId="0" fontId="177" fillId="2" borderId="7" xfId="0" applyFont="1" applyFill="1" applyBorder="1" applyAlignment="1">
      <alignment horizontal="center" vertical="center"/>
    </xf>
    <xf numFmtId="0" fontId="310" fillId="47" borderId="7" xfId="0" quotePrefix="1" applyFont="1" applyFill="1" applyBorder="1" applyAlignment="1">
      <alignment horizontal="center" vertical="center"/>
    </xf>
    <xf numFmtId="0" fontId="310" fillId="47" borderId="7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0" fontId="244" fillId="33" borderId="15" xfId="0" applyFont="1" applyFill="1" applyBorder="1" applyAlignment="1">
      <alignment horizontal="center" vertical="center"/>
    </xf>
    <xf numFmtId="0" fontId="70" fillId="4" borderId="6" xfId="3" applyFont="1" applyFill="1" applyBorder="1">
      <alignment horizontal="center" vertical="center"/>
    </xf>
    <xf numFmtId="0" fontId="178" fillId="2" borderId="6" xfId="0" applyFont="1" applyFill="1" applyBorder="1" applyAlignment="1">
      <alignment horizontal="center" vertical="center"/>
    </xf>
    <xf numFmtId="0" fontId="46" fillId="2" borderId="6" xfId="0" applyFont="1" applyFill="1" applyBorder="1" applyAlignment="1">
      <alignment horizontal="center" vertical="center"/>
    </xf>
    <xf numFmtId="0" fontId="70" fillId="4" borderId="7" xfId="3" applyFont="1" applyFill="1" applyBorder="1">
      <alignment horizontal="center" vertical="center"/>
    </xf>
    <xf numFmtId="4" fontId="48" fillId="21" borderId="6" xfId="0" applyNumberFormat="1" applyFont="1" applyFill="1" applyBorder="1" applyAlignment="1">
      <alignment horizontal="right" vertical="center" indent="1"/>
    </xf>
    <xf numFmtId="4" fontId="54" fillId="9" borderId="6" xfId="0" applyNumberFormat="1" applyFont="1" applyFill="1" applyBorder="1" applyAlignment="1">
      <alignment horizontal="right" vertical="center" indent="1"/>
    </xf>
    <xf numFmtId="0" fontId="91" fillId="2" borderId="7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/>
    </xf>
    <xf numFmtId="0" fontId="296" fillId="47" borderId="6" xfId="0" applyFont="1" applyFill="1" applyBorder="1" applyAlignment="1">
      <alignment horizontal="center" vertical="center"/>
    </xf>
    <xf numFmtId="4" fontId="25" fillId="21" borderId="7" xfId="0" applyNumberFormat="1" applyFont="1" applyFill="1" applyBorder="1" applyAlignment="1">
      <alignment horizontal="right" vertical="center" indent="1"/>
    </xf>
    <xf numFmtId="4" fontId="90" fillId="9" borderId="7" xfId="0" applyNumberFormat="1" applyFont="1" applyFill="1" applyBorder="1" applyAlignment="1">
      <alignment horizontal="right" vertical="center" indent="1"/>
    </xf>
    <xf numFmtId="4" fontId="48" fillId="21" borderId="7" xfId="0" applyNumberFormat="1" applyFont="1" applyFill="1" applyBorder="1" applyAlignment="1">
      <alignment horizontal="right" vertical="center" indent="1"/>
    </xf>
    <xf numFmtId="4" fontId="54" fillId="9" borderId="7" xfId="0" applyNumberFormat="1" applyFont="1" applyFill="1" applyBorder="1" applyAlignment="1">
      <alignment horizontal="right" vertical="center" indent="1"/>
    </xf>
    <xf numFmtId="0" fontId="300" fillId="47" borderId="6" xfId="0" applyFont="1" applyFill="1" applyBorder="1" applyAlignment="1">
      <alignment horizontal="center" vertical="center"/>
    </xf>
    <xf numFmtId="4" fontId="48" fillId="9" borderId="7" xfId="0" applyNumberFormat="1" applyFont="1" applyFill="1" applyBorder="1" applyAlignment="1">
      <alignment horizontal="right" vertical="center" indent="1"/>
    </xf>
    <xf numFmtId="4" fontId="25" fillId="21" borderId="6" xfId="0" applyNumberFormat="1" applyFont="1" applyFill="1" applyBorder="1" applyAlignment="1">
      <alignment horizontal="right" vertical="center" indent="1"/>
    </xf>
    <xf numFmtId="4" fontId="48" fillId="4" borderId="6" xfId="0" applyNumberFormat="1" applyFont="1" applyFill="1" applyBorder="1" applyAlignment="1">
      <alignment horizontal="right" vertical="center" indent="1"/>
    </xf>
    <xf numFmtId="0" fontId="20" fillId="4" borderId="6" xfId="3" applyFont="1" applyFill="1" applyBorder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4" fontId="25" fillId="2" borderId="7" xfId="0" applyNumberFormat="1" applyFont="1" applyFill="1" applyBorder="1" applyAlignment="1">
      <alignment horizontal="right" vertical="center" indent="1"/>
    </xf>
    <xf numFmtId="0" fontId="300" fillId="47" borderId="7" xfId="0" applyFont="1" applyFill="1" applyBorder="1" applyAlignment="1">
      <alignment horizontal="center" vertical="center"/>
    </xf>
    <xf numFmtId="4" fontId="25" fillId="4" borderId="7" xfId="0" applyNumberFormat="1" applyFont="1" applyFill="1" applyBorder="1" applyAlignment="1">
      <alignment horizontal="right" vertical="center" indent="1"/>
    </xf>
    <xf numFmtId="0" fontId="45" fillId="2" borderId="7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3" fillId="9" borderId="19" xfId="0" applyFont="1" applyFill="1" applyBorder="1" applyAlignment="1">
      <alignment horizontal="center" vertical="center"/>
    </xf>
    <xf numFmtId="0" fontId="183" fillId="9" borderId="21" xfId="0" applyFont="1" applyFill="1" applyBorder="1" applyAlignment="1">
      <alignment horizontal="center" vertical="center"/>
    </xf>
    <xf numFmtId="0" fontId="310" fillId="47" borderId="8" xfId="0" quotePrefix="1" applyFont="1" applyFill="1" applyBorder="1" applyAlignment="1">
      <alignment horizontal="center" vertical="center"/>
    </xf>
    <xf numFmtId="0" fontId="310" fillId="47" borderId="0" xfId="0" applyFont="1" applyFill="1" applyAlignment="1">
      <alignment horizontal="center" vertical="center"/>
    </xf>
    <xf numFmtId="4" fontId="25" fillId="4" borderId="8" xfId="0" applyNumberFormat="1" applyFont="1" applyFill="1" applyBorder="1" applyAlignment="1">
      <alignment horizontal="right" vertical="center" indent="1"/>
    </xf>
    <xf numFmtId="4" fontId="25" fillId="4" borderId="0" xfId="0" applyNumberFormat="1" applyFont="1" applyFill="1" applyAlignment="1">
      <alignment horizontal="right" vertical="center" indent="1"/>
    </xf>
    <xf numFmtId="0" fontId="305" fillId="47" borderId="8" xfId="0" applyFont="1" applyFill="1" applyBorder="1" applyAlignment="1">
      <alignment horizontal="center" vertical="center"/>
    </xf>
    <xf numFmtId="0" fontId="305" fillId="47" borderId="6" xfId="0" applyFont="1" applyFill="1" applyBorder="1" applyAlignment="1">
      <alignment horizontal="center" vertical="center"/>
    </xf>
    <xf numFmtId="0" fontId="17" fillId="48" borderId="0" xfId="0" applyFont="1" applyFill="1" applyAlignment="1">
      <alignment horizontal="center" vertical="center" wrapText="1"/>
    </xf>
    <xf numFmtId="0" fontId="17" fillId="48" borderId="6" xfId="0" applyFont="1" applyFill="1" applyBorder="1" applyAlignment="1">
      <alignment horizontal="center" vertical="center" wrapText="1"/>
    </xf>
    <xf numFmtId="0" fontId="189" fillId="2" borderId="0" xfId="0" applyFont="1" applyFill="1" applyAlignment="1">
      <alignment horizontal="center" vertical="center"/>
    </xf>
    <xf numFmtId="0" fontId="341" fillId="2" borderId="16" xfId="0" applyFont="1" applyFill="1" applyBorder="1" applyAlignment="1">
      <alignment horizontal="center" vertical="center"/>
    </xf>
    <xf numFmtId="0" fontId="341" fillId="2" borderId="28" xfId="0" applyFont="1" applyFill="1" applyBorder="1" applyAlignment="1">
      <alignment horizontal="center" vertical="center"/>
    </xf>
    <xf numFmtId="0" fontId="341" fillId="2" borderId="17" xfId="0" applyFont="1" applyFill="1" applyBorder="1" applyAlignment="1">
      <alignment horizontal="center" vertical="center"/>
    </xf>
    <xf numFmtId="0" fontId="341" fillId="2" borderId="59" xfId="0" applyFont="1" applyFill="1" applyBorder="1" applyAlignment="1">
      <alignment horizontal="center" vertical="center"/>
    </xf>
    <xf numFmtId="0" fontId="341" fillId="2" borderId="0" xfId="0" applyFont="1" applyFill="1" applyAlignment="1">
      <alignment horizontal="center" vertical="center"/>
    </xf>
    <xf numFmtId="0" fontId="190" fillId="9" borderId="0" xfId="0" applyFont="1" applyFill="1" applyAlignment="1">
      <alignment vertical="center"/>
    </xf>
    <xf numFmtId="0" fontId="190" fillId="9" borderId="13" xfId="0" applyFont="1" applyFill="1" applyBorder="1" applyAlignment="1">
      <alignment vertical="center"/>
    </xf>
    <xf numFmtId="0" fontId="45" fillId="9" borderId="7" xfId="0" applyFont="1" applyFill="1" applyBorder="1" applyAlignment="1">
      <alignment horizontal="center" vertical="center"/>
    </xf>
    <xf numFmtId="4" fontId="26" fillId="4" borderId="7" xfId="0" applyNumberFormat="1" applyFont="1" applyFill="1" applyBorder="1" applyAlignment="1">
      <alignment horizontal="right" vertical="center" indent="1"/>
    </xf>
    <xf numFmtId="4" fontId="26" fillId="2" borderId="7" xfId="0" applyNumberFormat="1" applyFont="1" applyFill="1" applyBorder="1" applyAlignment="1">
      <alignment horizontal="right" vertical="center" indent="1"/>
    </xf>
    <xf numFmtId="0" fontId="143" fillId="8" borderId="19" xfId="0" applyFont="1" applyFill="1" applyBorder="1" applyAlignment="1">
      <alignment horizontal="center" vertical="center"/>
    </xf>
    <xf numFmtId="0" fontId="143" fillId="8" borderId="21" xfId="0" applyFont="1" applyFill="1" applyBorder="1" applyAlignment="1">
      <alignment horizontal="center" vertical="center"/>
    </xf>
    <xf numFmtId="0" fontId="170" fillId="9" borderId="19" xfId="0" applyFont="1" applyFill="1" applyBorder="1" applyAlignment="1">
      <alignment horizontal="center" vertical="center"/>
    </xf>
    <xf numFmtId="0" fontId="170" fillId="9" borderId="21" xfId="0" applyFont="1" applyFill="1" applyBorder="1" applyAlignment="1">
      <alignment horizontal="center" vertical="center"/>
    </xf>
    <xf numFmtId="4" fontId="25" fillId="2" borderId="8" xfId="0" applyNumberFormat="1" applyFont="1" applyFill="1" applyBorder="1" applyAlignment="1">
      <alignment horizontal="right" vertical="center" indent="1"/>
    </xf>
    <xf numFmtId="4" fontId="25" fillId="2" borderId="0" xfId="0" applyNumberFormat="1" applyFont="1" applyFill="1" applyAlignment="1">
      <alignment horizontal="right" vertical="center" indent="1"/>
    </xf>
    <xf numFmtId="0" fontId="342" fillId="0" borderId="59" xfId="0" applyFont="1" applyBorder="1" applyAlignment="1">
      <alignment horizontal="center" vertical="center"/>
    </xf>
    <xf numFmtId="0" fontId="342" fillId="0" borderId="60" xfId="0" applyFont="1" applyBorder="1" applyAlignment="1">
      <alignment horizontal="center" vertical="center"/>
    </xf>
    <xf numFmtId="0" fontId="185" fillId="9" borderId="0" xfId="0" applyFont="1" applyFill="1" applyAlignment="1">
      <alignment horizontal="center" vertical="center"/>
    </xf>
    <xf numFmtId="0" fontId="185" fillId="9" borderId="6" xfId="0" applyFont="1" applyFill="1" applyBorder="1" applyAlignment="1" applyProtection="1">
      <alignment horizontal="right" vertical="center" wrapText="1" indent="1"/>
      <protection locked="0"/>
    </xf>
    <xf numFmtId="0" fontId="185" fillId="9" borderId="0" xfId="0" applyFont="1" applyFill="1" applyAlignment="1" applyProtection="1">
      <alignment horizontal="right" vertical="center" wrapText="1" indent="1"/>
      <protection locked="0"/>
    </xf>
    <xf numFmtId="9" fontId="13" fillId="15" borderId="6" xfId="0" applyNumberFormat="1" applyFont="1" applyFill="1" applyBorder="1" applyAlignment="1" applyProtection="1">
      <alignment horizontal="center" vertical="center"/>
      <protection locked="0"/>
    </xf>
    <xf numFmtId="9" fontId="13" fillId="15" borderId="0" xfId="0" applyNumberFormat="1" applyFont="1" applyFill="1" applyAlignment="1" applyProtection="1">
      <alignment horizontal="center" vertical="center"/>
      <protection locked="0"/>
    </xf>
    <xf numFmtId="4" fontId="48" fillId="2" borderId="6" xfId="0" applyNumberFormat="1" applyFont="1" applyFill="1" applyBorder="1" applyAlignment="1">
      <alignment horizontal="right" vertical="center" indent="1"/>
    </xf>
    <xf numFmtId="0" fontId="310" fillId="47" borderId="6" xfId="0" quotePrefix="1" applyFont="1" applyFill="1" applyBorder="1" applyAlignment="1">
      <alignment horizontal="center" vertical="center"/>
    </xf>
    <xf numFmtId="0" fontId="310" fillId="47" borderId="6" xfId="0" applyFont="1" applyFill="1" applyBorder="1" applyAlignment="1">
      <alignment horizontal="center" vertical="center"/>
    </xf>
    <xf numFmtId="0" fontId="233" fillId="2" borderId="6" xfId="0" applyFont="1" applyFill="1" applyBorder="1" applyAlignment="1" applyProtection="1">
      <alignment horizontal="center" vertical="center" wrapText="1"/>
      <protection locked="0"/>
    </xf>
    <xf numFmtId="0" fontId="31" fillId="2" borderId="19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80" fillId="2" borderId="8" xfId="0" applyFont="1" applyFill="1" applyBorder="1" applyAlignment="1" applyProtection="1">
      <alignment horizontal="center" vertical="center" wrapText="1"/>
      <protection locked="0"/>
    </xf>
    <xf numFmtId="0" fontId="80" fillId="2" borderId="6" xfId="0" applyFont="1" applyFill="1" applyBorder="1" applyAlignment="1" applyProtection="1">
      <alignment horizontal="center" vertical="center" wrapText="1"/>
      <protection locked="0"/>
    </xf>
    <xf numFmtId="0" fontId="77" fillId="2" borderId="7" xfId="0" applyFont="1" applyFill="1" applyBorder="1" applyAlignment="1">
      <alignment horizontal="center" vertical="center"/>
    </xf>
    <xf numFmtId="0" fontId="20" fillId="4" borderId="8" xfId="3" applyFont="1" applyFill="1" applyBorder="1">
      <alignment horizontal="center" vertical="center"/>
    </xf>
    <xf numFmtId="0" fontId="178" fillId="2" borderId="8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4" fontId="314" fillId="12" borderId="8" xfId="0" applyNumberFormat="1" applyFont="1" applyFill="1" applyBorder="1" applyAlignment="1">
      <alignment horizontal="center" vertical="center" wrapText="1"/>
    </xf>
    <xf numFmtId="4" fontId="314" fillId="12" borderId="6" xfId="0" applyNumberFormat="1" applyFont="1" applyFill="1" applyBorder="1" applyAlignment="1">
      <alignment horizontal="center" vertical="center" wrapText="1"/>
    </xf>
    <xf numFmtId="4" fontId="48" fillId="9" borderId="6" xfId="0" applyNumberFormat="1" applyFont="1" applyFill="1" applyBorder="1" applyAlignment="1">
      <alignment horizontal="right" vertical="center" indent="1"/>
    </xf>
    <xf numFmtId="0" fontId="85" fillId="2" borderId="0" xfId="0" applyFont="1" applyFill="1" applyAlignment="1" applyProtection="1">
      <alignment horizontal="center" vertical="center" wrapText="1"/>
      <protection locked="0"/>
    </xf>
    <xf numFmtId="0" fontId="85" fillId="2" borderId="6" xfId="0" applyFont="1" applyFill="1" applyBorder="1" applyAlignment="1" applyProtection="1">
      <alignment horizontal="center" vertical="center" wrapText="1"/>
      <protection locked="0"/>
    </xf>
    <xf numFmtId="4" fontId="176" fillId="9" borderId="6" xfId="0" applyNumberFormat="1" applyFont="1" applyFill="1" applyBorder="1" applyAlignment="1">
      <alignment horizontal="right" vertical="center" indent="1"/>
    </xf>
    <xf numFmtId="4" fontId="81" fillId="21" borderId="7" xfId="0" applyNumberFormat="1" applyFont="1" applyFill="1" applyBorder="1" applyAlignment="1">
      <alignment horizontal="right" vertical="center" indent="1"/>
    </xf>
    <xf numFmtId="4" fontId="81" fillId="21" borderId="6" xfId="0" applyNumberFormat="1" applyFont="1" applyFill="1" applyBorder="1" applyAlignment="1">
      <alignment horizontal="right" vertical="center" indent="1"/>
    </xf>
    <xf numFmtId="0" fontId="66" fillId="2" borderId="7" xfId="0" applyFont="1" applyFill="1" applyBorder="1" applyAlignment="1">
      <alignment horizontal="center" vertical="center"/>
    </xf>
    <xf numFmtId="0" fontId="75" fillId="2" borderId="0" xfId="0" applyFont="1" applyFill="1" applyAlignment="1">
      <alignment horizontal="right" vertical="center"/>
    </xf>
    <xf numFmtId="0" fontId="70" fillId="4" borderId="8" xfId="3" applyFont="1" applyFill="1" applyBorder="1">
      <alignment horizontal="center" vertical="center"/>
    </xf>
    <xf numFmtId="0" fontId="52" fillId="2" borderId="7" xfId="0" applyFont="1" applyFill="1" applyBorder="1" applyAlignment="1">
      <alignment horizontal="center" vertical="center"/>
    </xf>
    <xf numFmtId="0" fontId="296" fillId="47" borderId="7" xfId="0" applyFont="1" applyFill="1" applyBorder="1" applyAlignment="1">
      <alignment horizontal="center" vertical="center"/>
    </xf>
    <xf numFmtId="0" fontId="163" fillId="2" borderId="7" xfId="0" applyFont="1" applyFill="1" applyBorder="1" applyAlignment="1">
      <alignment horizontal="center" vertical="center"/>
    </xf>
    <xf numFmtId="0" fontId="165" fillId="2" borderId="7" xfId="0" applyFont="1" applyFill="1" applyBorder="1" applyAlignment="1">
      <alignment horizontal="center" vertical="center"/>
    </xf>
    <xf numFmtId="4" fontId="176" fillId="4" borderId="8" xfId="0" applyNumberFormat="1" applyFont="1" applyFill="1" applyBorder="1" applyAlignment="1">
      <alignment horizontal="right" vertical="center" indent="1"/>
    </xf>
    <xf numFmtId="4" fontId="176" fillId="4" borderId="6" xfId="0" applyNumberFormat="1" applyFont="1" applyFill="1" applyBorder="1" applyAlignment="1">
      <alignment horizontal="right" vertical="center" indent="1"/>
    </xf>
    <xf numFmtId="0" fontId="23" fillId="2" borderId="6" xfId="0" applyFont="1" applyFill="1" applyBorder="1" applyAlignment="1">
      <alignment horizontal="center" vertical="center"/>
    </xf>
    <xf numFmtId="4" fontId="157" fillId="9" borderId="6" xfId="0" applyNumberFormat="1" applyFont="1" applyFill="1" applyBorder="1" applyAlignment="1">
      <alignment horizontal="right" vertical="center" indent="1"/>
    </xf>
    <xf numFmtId="0" fontId="45" fillId="2" borderId="8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313" fillId="47" borderId="8" xfId="0" applyFont="1" applyFill="1" applyBorder="1" applyAlignment="1">
      <alignment horizontal="center" vertical="center"/>
    </xf>
    <xf numFmtId="4" fontId="48" fillId="4" borderId="8" xfId="0" applyNumberFormat="1" applyFont="1" applyFill="1" applyBorder="1" applyAlignment="1">
      <alignment horizontal="right" vertical="center" indent="1"/>
    </xf>
    <xf numFmtId="4" fontId="48" fillId="2" borderId="8" xfId="0" applyNumberFormat="1" applyFont="1" applyFill="1" applyBorder="1" applyAlignment="1">
      <alignment horizontal="right" vertical="center" indent="1"/>
    </xf>
    <xf numFmtId="0" fontId="154" fillId="2" borderId="8" xfId="0" applyFont="1" applyFill="1" applyBorder="1" applyAlignment="1">
      <alignment horizontal="center" vertical="center"/>
    </xf>
    <xf numFmtId="4" fontId="26" fillId="4" borderId="8" xfId="0" applyNumberFormat="1" applyFont="1" applyFill="1" applyBorder="1" applyAlignment="1">
      <alignment horizontal="right" vertical="center" indent="1"/>
    </xf>
    <xf numFmtId="4" fontId="26" fillId="4" borderId="6" xfId="0" applyNumberFormat="1" applyFont="1" applyFill="1" applyBorder="1" applyAlignment="1">
      <alignment horizontal="right" vertical="center" indent="1"/>
    </xf>
    <xf numFmtId="4" fontId="26" fillId="2" borderId="8" xfId="0" applyNumberFormat="1" applyFont="1" applyFill="1" applyBorder="1" applyAlignment="1">
      <alignment horizontal="right" vertical="center" indent="1"/>
    </xf>
    <xf numFmtId="4" fontId="26" fillId="2" borderId="6" xfId="0" applyNumberFormat="1" applyFont="1" applyFill="1" applyBorder="1" applyAlignment="1">
      <alignment horizontal="right" vertical="center" indent="1"/>
    </xf>
    <xf numFmtId="0" fontId="23" fillId="9" borderId="8" xfId="0" applyFont="1" applyFill="1" applyBorder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4" fontId="212" fillId="9" borderId="0" xfId="0" applyNumberFormat="1" applyFont="1" applyFill="1" applyAlignment="1">
      <alignment horizontal="center" vertical="center"/>
    </xf>
    <xf numFmtId="0" fontId="300" fillId="47" borderId="8" xfId="0" applyFont="1" applyFill="1" applyBorder="1" applyAlignment="1">
      <alignment horizontal="center" vertical="center"/>
    </xf>
    <xf numFmtId="4" fontId="157" fillId="21" borderId="6" xfId="0" applyNumberFormat="1" applyFont="1" applyFill="1" applyBorder="1" applyAlignment="1">
      <alignment horizontal="right" vertical="center" indent="1"/>
    </xf>
    <xf numFmtId="0" fontId="167" fillId="9" borderId="0" xfId="0" applyFont="1" applyFill="1" applyAlignment="1">
      <alignment horizontal="center" vertical="center"/>
    </xf>
    <xf numFmtId="0" fontId="167" fillId="9" borderId="21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4" fontId="26" fillId="4" borderId="15" xfId="0" applyNumberFormat="1" applyFont="1" applyFill="1" applyBorder="1" applyAlignment="1">
      <alignment horizontal="right" vertical="center" indent="1"/>
    </xf>
    <xf numFmtId="4" fontId="26" fillId="9" borderId="8" xfId="0" applyNumberFormat="1" applyFont="1" applyFill="1" applyBorder="1" applyAlignment="1">
      <alignment horizontal="right" vertical="center" indent="1"/>
    </xf>
    <xf numFmtId="4" fontId="26" fillId="9" borderId="15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256" fillId="2" borderId="6" xfId="0" applyFont="1" applyFill="1" applyBorder="1" applyAlignment="1" applyProtection="1">
      <alignment horizontal="center" vertical="center" wrapText="1"/>
      <protection locked="0"/>
    </xf>
    <xf numFmtId="0" fontId="23" fillId="9" borderId="6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196" fillId="38" borderId="14" xfId="0" applyFont="1" applyFill="1" applyBorder="1" applyAlignment="1">
      <alignment horizontal="center" vertical="center"/>
    </xf>
    <xf numFmtId="0" fontId="256" fillId="2" borderId="0" xfId="0" applyFont="1" applyFill="1" applyAlignment="1" applyProtection="1">
      <alignment horizontal="center" vertical="center" wrapText="1"/>
      <protection locked="0"/>
    </xf>
    <xf numFmtId="0" fontId="167" fillId="9" borderId="19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0" fontId="196" fillId="18" borderId="14" xfId="0" applyFont="1" applyFill="1" applyBorder="1" applyAlignment="1">
      <alignment horizontal="center" vertical="center"/>
    </xf>
    <xf numFmtId="0" fontId="55" fillId="12" borderId="0" xfId="0" applyFont="1" applyFill="1" applyAlignment="1">
      <alignment horizontal="center" vertical="center"/>
    </xf>
    <xf numFmtId="0" fontId="301" fillId="47" borderId="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43" fillId="2" borderId="19" xfId="0" applyFont="1" applyFill="1" applyBorder="1" applyAlignment="1">
      <alignment horizontal="center" vertical="center"/>
    </xf>
    <xf numFmtId="0" fontId="143" fillId="2" borderId="21" xfId="0" applyFont="1" applyFill="1" applyBorder="1" applyAlignment="1">
      <alignment horizontal="center" vertical="center"/>
    </xf>
    <xf numFmtId="0" fontId="143" fillId="2" borderId="0" xfId="0" applyFont="1" applyFill="1" applyAlignment="1">
      <alignment horizontal="center" vertical="center"/>
    </xf>
    <xf numFmtId="0" fontId="304" fillId="47" borderId="8" xfId="0" applyFont="1" applyFill="1" applyBorder="1" applyAlignment="1">
      <alignment horizontal="center" vertical="center"/>
    </xf>
    <xf numFmtId="0" fontId="304" fillId="47" borderId="6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13" fillId="35" borderId="14" xfId="0" applyFont="1" applyFill="1" applyBorder="1" applyAlignment="1">
      <alignment horizontal="center" vertical="center"/>
    </xf>
    <xf numFmtId="4" fontId="176" fillId="2" borderId="8" xfId="0" applyNumberFormat="1" applyFont="1" applyFill="1" applyBorder="1" applyAlignment="1">
      <alignment horizontal="right" vertical="center" indent="1"/>
    </xf>
    <xf numFmtId="4" fontId="176" fillId="2" borderId="6" xfId="0" applyNumberFormat="1" applyFont="1" applyFill="1" applyBorder="1" applyAlignment="1">
      <alignment horizontal="right" vertical="center" indent="1"/>
    </xf>
    <xf numFmtId="0" fontId="310" fillId="47" borderId="8" xfId="0" applyFont="1" applyFill="1" applyBorder="1" applyAlignment="1">
      <alignment horizontal="center" vertical="center"/>
    </xf>
    <xf numFmtId="0" fontId="152" fillId="9" borderId="19" xfId="0" applyFont="1" applyFill="1" applyBorder="1" applyAlignment="1">
      <alignment horizontal="center" vertical="center"/>
    </xf>
    <xf numFmtId="0" fontId="152" fillId="9" borderId="21" xfId="0" applyFont="1" applyFill="1" applyBorder="1" applyAlignment="1">
      <alignment horizontal="center" vertical="center"/>
    </xf>
    <xf numFmtId="0" fontId="155" fillId="2" borderId="8" xfId="0" applyFont="1" applyFill="1" applyBorder="1" applyAlignment="1">
      <alignment horizontal="center" vertical="center"/>
    </xf>
    <xf numFmtId="0" fontId="184" fillId="9" borderId="19" xfId="0" applyFont="1" applyFill="1" applyBorder="1" applyAlignment="1">
      <alignment horizontal="center" vertical="center"/>
    </xf>
    <xf numFmtId="0" fontId="184" fillId="9" borderId="21" xfId="0" applyFont="1" applyFill="1" applyBorder="1" applyAlignment="1">
      <alignment horizontal="center" vertical="center"/>
    </xf>
    <xf numFmtId="0" fontId="42" fillId="9" borderId="0" xfId="0" applyFont="1" applyFill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4" fontId="30" fillId="2" borderId="7" xfId="0" applyNumberFormat="1" applyFont="1" applyFill="1" applyBorder="1" applyAlignment="1">
      <alignment horizontal="right" vertical="center" indent="1"/>
    </xf>
    <xf numFmtId="0" fontId="83" fillId="2" borderId="7" xfId="0" applyFont="1" applyFill="1" applyBorder="1" applyAlignment="1">
      <alignment horizontal="center" vertical="center"/>
    </xf>
    <xf numFmtId="4" fontId="90" fillId="21" borderId="7" xfId="0" applyNumberFormat="1" applyFont="1" applyFill="1" applyBorder="1" applyAlignment="1">
      <alignment horizontal="right" vertical="center" indent="1"/>
    </xf>
    <xf numFmtId="0" fontId="55" fillId="12" borderId="6" xfId="0" applyFont="1" applyFill="1" applyBorder="1" applyAlignment="1">
      <alignment horizontal="center" vertical="center"/>
    </xf>
    <xf numFmtId="0" fontId="254" fillId="36" borderId="0" xfId="0" applyFont="1" applyFill="1" applyAlignment="1">
      <alignment horizontal="center" vertical="center"/>
    </xf>
    <xf numFmtId="0" fontId="253" fillId="34" borderId="15" xfId="0" applyFont="1" applyFill="1" applyBorder="1" applyAlignment="1">
      <alignment horizontal="center" vertical="center" wrapText="1"/>
    </xf>
    <xf numFmtId="0" fontId="252" fillId="8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 vertical="center"/>
    </xf>
    <xf numFmtId="0" fontId="70" fillId="4" borderId="43" xfId="3" applyFont="1" applyFill="1" applyBorder="1">
      <alignment horizontal="center" vertical="center"/>
    </xf>
    <xf numFmtId="0" fontId="45" fillId="2" borderId="43" xfId="0" applyFont="1" applyFill="1" applyBorder="1" applyAlignment="1">
      <alignment horizontal="center" vertical="center"/>
    </xf>
    <xf numFmtId="0" fontId="46" fillId="2" borderId="43" xfId="0" applyFont="1" applyFill="1" applyBorder="1" applyAlignment="1">
      <alignment horizontal="center" vertical="center"/>
    </xf>
    <xf numFmtId="0" fontId="300" fillId="47" borderId="43" xfId="0" applyFont="1" applyFill="1" applyBorder="1" applyAlignment="1">
      <alignment horizontal="center" vertical="center"/>
    </xf>
    <xf numFmtId="4" fontId="90" fillId="21" borderId="6" xfId="0" applyNumberFormat="1" applyFont="1" applyFill="1" applyBorder="1" applyAlignment="1">
      <alignment horizontal="right" vertical="center" indent="1"/>
    </xf>
    <xf numFmtId="4" fontId="90" fillId="21" borderId="43" xfId="0" applyNumberFormat="1" applyFont="1" applyFill="1" applyBorder="1" applyAlignment="1">
      <alignment horizontal="right" vertical="center" indent="1"/>
    </xf>
    <xf numFmtId="4" fontId="90" fillId="9" borderId="6" xfId="0" applyNumberFormat="1" applyFont="1" applyFill="1" applyBorder="1" applyAlignment="1">
      <alignment horizontal="right" vertical="center" indent="1"/>
    </xf>
    <xf numFmtId="4" fontId="90" fillId="9" borderId="43" xfId="0" applyNumberFormat="1" applyFont="1" applyFill="1" applyBorder="1" applyAlignment="1">
      <alignment horizontal="right" vertical="center" indent="1"/>
    </xf>
    <xf numFmtId="4" fontId="90" fillId="21" borderId="8" xfId="0" applyNumberFormat="1" applyFont="1" applyFill="1" applyBorder="1" applyAlignment="1">
      <alignment horizontal="right" vertical="center" indent="1"/>
    </xf>
    <xf numFmtId="0" fontId="70" fillId="4" borderId="45" xfId="3" applyFont="1" applyFill="1" applyBorder="1">
      <alignment horizontal="center" vertical="center"/>
    </xf>
    <xf numFmtId="4" fontId="25" fillId="21" borderId="45" xfId="0" applyNumberFormat="1" applyFont="1" applyFill="1" applyBorder="1" applyAlignment="1">
      <alignment horizontal="right" vertical="center" indent="1"/>
    </xf>
    <xf numFmtId="4" fontId="48" fillId="9" borderId="45" xfId="0" applyNumberFormat="1" applyFont="1" applyFill="1" applyBorder="1" applyAlignment="1">
      <alignment horizontal="right" vertical="center" indent="1"/>
    </xf>
    <xf numFmtId="0" fontId="167" fillId="2" borderId="0" xfId="0" applyFont="1" applyFill="1" applyAlignment="1">
      <alignment horizontal="center" vertical="center"/>
    </xf>
    <xf numFmtId="0" fontId="169" fillId="2" borderId="0" xfId="0" applyFont="1" applyFill="1" applyAlignment="1">
      <alignment horizontal="center" vertical="center"/>
    </xf>
    <xf numFmtId="0" fontId="169" fillId="2" borderId="21" xfId="0" applyFont="1" applyFill="1" applyBorder="1" applyAlignment="1">
      <alignment horizontal="center" vertical="center"/>
    </xf>
    <xf numFmtId="0" fontId="167" fillId="2" borderId="21" xfId="0" applyFont="1" applyFill="1" applyBorder="1" applyAlignment="1">
      <alignment horizontal="center" vertical="center"/>
    </xf>
    <xf numFmtId="0" fontId="162" fillId="9" borderId="0" xfId="0" applyFont="1" applyFill="1" applyAlignment="1">
      <alignment horizontal="center" vertical="center"/>
    </xf>
    <xf numFmtId="0" fontId="165" fillId="2" borderId="6" xfId="0" applyFont="1" applyFill="1" applyBorder="1" applyAlignment="1">
      <alignment horizontal="center" vertical="center"/>
    </xf>
    <xf numFmtId="0" fontId="143" fillId="9" borderId="0" xfId="0" applyFont="1" applyFill="1" applyAlignment="1">
      <alignment horizontal="center" vertical="center"/>
    </xf>
    <xf numFmtId="0" fontId="143" fillId="9" borderId="19" xfId="0" applyFont="1" applyFill="1" applyBorder="1" applyAlignment="1">
      <alignment horizontal="center" vertical="center"/>
    </xf>
    <xf numFmtId="0" fontId="68" fillId="2" borderId="6" xfId="0" applyFont="1" applyFill="1" applyBorder="1" applyAlignment="1">
      <alignment horizontal="center" vertical="center"/>
    </xf>
    <xf numFmtId="0" fontId="56" fillId="2" borderId="6" xfId="0" applyFont="1" applyFill="1" applyBorder="1" applyAlignment="1">
      <alignment horizontal="center" vertical="center"/>
    </xf>
    <xf numFmtId="0" fontId="162" fillId="9" borderId="19" xfId="0" applyFont="1" applyFill="1" applyBorder="1" applyAlignment="1">
      <alignment horizontal="center" vertical="center"/>
    </xf>
    <xf numFmtId="0" fontId="75" fillId="2" borderId="6" xfId="0" applyFont="1" applyFill="1" applyBorder="1" applyAlignment="1">
      <alignment horizontal="right" vertical="center"/>
    </xf>
    <xf numFmtId="4" fontId="25" fillId="21" borderId="8" xfId="0" applyNumberFormat="1" applyFont="1" applyFill="1" applyBorder="1" applyAlignment="1">
      <alignment horizontal="right" vertical="center" indent="1"/>
    </xf>
    <xf numFmtId="0" fontId="93" fillId="4" borderId="7" xfId="3" applyFont="1" applyFill="1" applyBorder="1">
      <alignment horizontal="center" vertical="center"/>
    </xf>
    <xf numFmtId="0" fontId="93" fillId="4" borderId="6" xfId="3" applyFont="1" applyFill="1" applyBorder="1">
      <alignment horizontal="center" vertical="center"/>
    </xf>
    <xf numFmtId="0" fontId="163" fillId="2" borderId="6" xfId="0" applyFont="1" applyFill="1" applyBorder="1" applyAlignment="1">
      <alignment horizontal="center" vertical="center"/>
    </xf>
    <xf numFmtId="4" fontId="90" fillId="9" borderId="8" xfId="0" applyNumberFormat="1" applyFont="1" applyFill="1" applyBorder="1" applyAlignment="1">
      <alignment horizontal="right" vertical="center" indent="1"/>
    </xf>
    <xf numFmtId="0" fontId="186" fillId="2" borderId="0" xfId="0" applyFont="1" applyFill="1" applyAlignment="1">
      <alignment horizontal="center" vertical="center"/>
    </xf>
    <xf numFmtId="0" fontId="258" fillId="4" borderId="6" xfId="3" applyFont="1" applyFill="1" applyBorder="1">
      <alignment horizontal="center" vertical="center"/>
    </xf>
    <xf numFmtId="0" fontId="258" fillId="4" borderId="7" xfId="3" applyFont="1" applyFill="1" applyBorder="1">
      <alignment horizontal="center" vertical="center"/>
    </xf>
    <xf numFmtId="4" fontId="90" fillId="4" borderId="7" xfId="0" applyNumberFormat="1" applyFont="1" applyFill="1" applyBorder="1" applyAlignment="1">
      <alignment horizontal="right" vertical="center" indent="1"/>
    </xf>
    <xf numFmtId="0" fontId="70" fillId="4" borderId="15" xfId="3" applyFont="1" applyFill="1" applyBorder="1">
      <alignment horizontal="center" vertical="center"/>
    </xf>
    <xf numFmtId="0" fontId="91" fillId="2" borderId="6" xfId="0" applyFont="1" applyFill="1" applyBorder="1" applyAlignment="1">
      <alignment horizontal="center" vertical="center"/>
    </xf>
    <xf numFmtId="0" fontId="91" fillId="2" borderId="15" xfId="0" applyFont="1" applyFill="1" applyBorder="1" applyAlignment="1">
      <alignment horizontal="center" vertical="center"/>
    </xf>
    <xf numFmtId="0" fontId="52" fillId="2" borderId="15" xfId="0" applyFont="1" applyFill="1" applyBorder="1" applyAlignment="1">
      <alignment horizontal="center" vertical="center"/>
    </xf>
    <xf numFmtId="0" fontId="296" fillId="47" borderId="15" xfId="0" applyFont="1" applyFill="1" applyBorder="1" applyAlignment="1">
      <alignment horizontal="center" vertical="center"/>
    </xf>
    <xf numFmtId="4" fontId="48" fillId="21" borderId="15" xfId="0" applyNumberFormat="1" applyFont="1" applyFill="1" applyBorder="1" applyAlignment="1">
      <alignment horizontal="right" vertical="center" indent="1"/>
    </xf>
    <xf numFmtId="4" fontId="54" fillId="9" borderId="15" xfId="0" applyNumberFormat="1" applyFont="1" applyFill="1" applyBorder="1" applyAlignment="1">
      <alignment horizontal="right" vertical="center" indent="1"/>
    </xf>
    <xf numFmtId="0" fontId="303" fillId="47" borderId="7" xfId="0" applyFont="1" applyFill="1" applyBorder="1" applyAlignment="1">
      <alignment horizontal="center" vertical="center"/>
    </xf>
    <xf numFmtId="4" fontId="192" fillId="21" borderId="7" xfId="0" applyNumberFormat="1" applyFont="1" applyFill="1" applyBorder="1" applyAlignment="1">
      <alignment horizontal="right" vertical="center" indent="1"/>
    </xf>
    <xf numFmtId="4" fontId="192" fillId="9" borderId="7" xfId="0" applyNumberFormat="1" applyFont="1" applyFill="1" applyBorder="1" applyAlignment="1">
      <alignment horizontal="right" vertical="center" indent="1"/>
    </xf>
    <xf numFmtId="0" fontId="186" fillId="2" borderId="19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2" fillId="2" borderId="21" xfId="0" applyFont="1" applyFill="1" applyBorder="1" applyAlignment="1">
      <alignment horizontal="center" vertical="center"/>
    </xf>
    <xf numFmtId="4" fontId="90" fillId="46" borderId="7" xfId="0" applyNumberFormat="1" applyFont="1" applyFill="1" applyBorder="1" applyAlignment="1">
      <alignment horizontal="right" vertical="center" indent="1"/>
    </xf>
    <xf numFmtId="0" fontId="301" fillId="47" borderId="8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08" fillId="2" borderId="0" xfId="2" applyFont="1" applyFill="1" applyBorder="1" applyAlignment="1" applyProtection="1">
      <alignment horizontal="center" vertical="center"/>
    </xf>
    <xf numFmtId="0" fontId="55" fillId="21" borderId="0" xfId="0" applyFont="1" applyFill="1" applyAlignment="1">
      <alignment horizontal="center" vertical="center"/>
    </xf>
    <xf numFmtId="0" fontId="55" fillId="4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center" vertical="top"/>
    </xf>
    <xf numFmtId="0" fontId="188" fillId="4" borderId="7" xfId="3" applyFont="1" applyFill="1" applyBorder="1">
      <alignment horizontal="center" vertical="center"/>
    </xf>
    <xf numFmtId="0" fontId="188" fillId="4" borderId="14" xfId="3" applyFont="1" applyFill="1" applyBorder="1">
      <alignment horizontal="center" vertical="center"/>
    </xf>
    <xf numFmtId="0" fontId="45" fillId="2" borderId="14" xfId="0" applyFont="1" applyFill="1" applyBorder="1" applyAlignment="1">
      <alignment horizontal="center" vertical="center"/>
    </xf>
    <xf numFmtId="0" fontId="301" fillId="47" borderId="14" xfId="0" applyFont="1" applyFill="1" applyBorder="1" applyAlignment="1">
      <alignment horizontal="center" vertical="center"/>
    </xf>
    <xf numFmtId="0" fontId="194" fillId="8" borderId="0" xfId="2" applyFont="1" applyFill="1" applyBorder="1" applyAlignment="1">
      <alignment horizontal="center" vertical="top"/>
    </xf>
    <xf numFmtId="0" fontId="194" fillId="8" borderId="21" xfId="2" applyFont="1" applyFill="1" applyBorder="1" applyAlignment="1">
      <alignment horizontal="center" vertical="top"/>
    </xf>
    <xf numFmtId="0" fontId="7" fillId="8" borderId="19" xfId="2" applyFill="1" applyBorder="1">
      <alignment vertical="top"/>
    </xf>
    <xf numFmtId="0" fontId="7" fillId="8" borderId="0" xfId="2" applyFill="1" applyBorder="1">
      <alignment vertical="top"/>
    </xf>
    <xf numFmtId="0" fontId="7" fillId="8" borderId="21" xfId="2" applyFill="1" applyBorder="1">
      <alignment vertical="top"/>
    </xf>
    <xf numFmtId="0" fontId="170" fillId="9" borderId="20" xfId="0" applyFont="1" applyFill="1" applyBorder="1" applyAlignment="1">
      <alignment horizontal="center" vertical="top"/>
    </xf>
    <xf numFmtId="0" fontId="170" fillId="9" borderId="22" xfId="0" applyFont="1" applyFill="1" applyBorder="1" applyAlignment="1">
      <alignment horizontal="center" vertical="top"/>
    </xf>
    <xf numFmtId="0" fontId="170" fillId="9" borderId="13" xfId="0" applyFont="1" applyFill="1" applyBorder="1" applyAlignment="1">
      <alignment horizontal="center" vertical="top"/>
    </xf>
    <xf numFmtId="0" fontId="195" fillId="19" borderId="0" xfId="0" applyFont="1" applyFill="1" applyAlignment="1">
      <alignment horizontal="center" vertical="center" wrapText="1"/>
    </xf>
    <xf numFmtId="0" fontId="195" fillId="19" borderId="23" xfId="0" applyFont="1" applyFill="1" applyBorder="1" applyAlignment="1">
      <alignment horizontal="center" vertical="center" wrapText="1"/>
    </xf>
    <xf numFmtId="0" fontId="195" fillId="19" borderId="18" xfId="0" applyFont="1" applyFill="1" applyBorder="1" applyAlignment="1">
      <alignment horizontal="center" vertical="center" wrapText="1"/>
    </xf>
    <xf numFmtId="0" fontId="170" fillId="9" borderId="0" xfId="0" applyFont="1" applyFill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167" fillId="2" borderId="19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170" fillId="2" borderId="19" xfId="0" applyFont="1" applyFill="1" applyBorder="1" applyAlignment="1">
      <alignment horizontal="center" vertical="top"/>
    </xf>
    <xf numFmtId="0" fontId="170" fillId="2" borderId="21" xfId="0" applyFont="1" applyFill="1" applyBorder="1" applyAlignment="1">
      <alignment horizontal="center" vertical="top"/>
    </xf>
    <xf numFmtId="0" fontId="143" fillId="9" borderId="21" xfId="0" applyFont="1" applyFill="1" applyBorder="1" applyAlignment="1">
      <alignment horizontal="center" vertical="center"/>
    </xf>
    <xf numFmtId="0" fontId="31" fillId="9" borderId="19" xfId="0" applyFont="1" applyFill="1" applyBorder="1" applyAlignment="1">
      <alignment horizontal="center" vertical="center"/>
    </xf>
    <xf numFmtId="0" fontId="31" fillId="9" borderId="21" xfId="0" applyFont="1" applyFill="1" applyBorder="1" applyAlignment="1">
      <alignment horizontal="center" vertical="center"/>
    </xf>
    <xf numFmtId="0" fontId="170" fillId="9" borderId="20" xfId="0" applyFont="1" applyFill="1" applyBorder="1" applyAlignment="1">
      <alignment horizontal="center" vertical="center"/>
    </xf>
    <xf numFmtId="0" fontId="170" fillId="9" borderId="13" xfId="0" applyFont="1" applyFill="1" applyBorder="1" applyAlignment="1">
      <alignment horizontal="center" vertical="center"/>
    </xf>
    <xf numFmtId="0" fontId="170" fillId="9" borderId="22" xfId="0" applyFont="1" applyFill="1" applyBorder="1" applyAlignment="1">
      <alignment horizontal="center" vertical="center"/>
    </xf>
    <xf numFmtId="0" fontId="184" fillId="9" borderId="0" xfId="0" applyFont="1" applyFill="1" applyAlignment="1">
      <alignment horizontal="center" vertical="center"/>
    </xf>
    <xf numFmtId="0" fontId="186" fillId="2" borderId="21" xfId="0" applyFont="1" applyFill="1" applyBorder="1" applyAlignment="1">
      <alignment horizontal="center" vertical="center"/>
    </xf>
    <xf numFmtId="0" fontId="170" fillId="2" borderId="20" xfId="0" applyFont="1" applyFill="1" applyBorder="1" applyAlignment="1">
      <alignment horizontal="center" vertical="top"/>
    </xf>
    <xf numFmtId="0" fontId="170" fillId="2" borderId="13" xfId="0" applyFont="1" applyFill="1" applyBorder="1" applyAlignment="1">
      <alignment horizontal="center" vertical="top"/>
    </xf>
    <xf numFmtId="0" fontId="170" fillId="2" borderId="22" xfId="0" applyFont="1" applyFill="1" applyBorder="1" applyAlignment="1">
      <alignment horizontal="center" vertical="top"/>
    </xf>
    <xf numFmtId="0" fontId="265" fillId="9" borderId="0" xfId="2" applyFont="1" applyFill="1" applyBorder="1" applyAlignment="1" applyProtection="1">
      <alignment horizontal="left" vertical="center"/>
    </xf>
    <xf numFmtId="0" fontId="265" fillId="9" borderId="13" xfId="2" applyFont="1" applyFill="1" applyBorder="1" applyAlignment="1" applyProtection="1">
      <alignment horizontal="left" vertical="center"/>
    </xf>
    <xf numFmtId="0" fontId="170" fillId="2" borderId="0" xfId="0" applyFont="1" applyFill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171" fillId="9" borderId="20" xfId="0" applyFont="1" applyFill="1" applyBorder="1" applyAlignment="1">
      <alignment horizontal="center" vertical="top"/>
    </xf>
    <xf numFmtId="0" fontId="171" fillId="9" borderId="13" xfId="0" applyFont="1" applyFill="1" applyBorder="1" applyAlignment="1">
      <alignment horizontal="center" vertical="top"/>
    </xf>
    <xf numFmtId="0" fontId="171" fillId="9" borderId="22" xfId="0" applyFont="1" applyFill="1" applyBorder="1" applyAlignment="1">
      <alignment horizontal="center" vertical="top"/>
    </xf>
    <xf numFmtId="0" fontId="170" fillId="9" borderId="19" xfId="0" applyFont="1" applyFill="1" applyBorder="1" applyAlignment="1">
      <alignment horizontal="center" vertical="top"/>
    </xf>
    <xf numFmtId="0" fontId="170" fillId="9" borderId="0" xfId="0" applyFont="1" applyFill="1" applyAlignment="1">
      <alignment horizontal="center" vertical="top"/>
    </xf>
    <xf numFmtId="0" fontId="170" fillId="9" borderId="21" xfId="0" applyFont="1" applyFill="1" applyBorder="1" applyAlignment="1">
      <alignment horizontal="center" vertical="top"/>
    </xf>
    <xf numFmtId="0" fontId="169" fillId="9" borderId="0" xfId="0" applyFont="1" applyFill="1" applyAlignment="1">
      <alignment horizontal="center" vertical="center"/>
    </xf>
    <xf numFmtId="0" fontId="77" fillId="2" borderId="6" xfId="0" applyFont="1" applyFill="1" applyBorder="1" applyAlignment="1">
      <alignment horizontal="center" vertical="center"/>
    </xf>
    <xf numFmtId="4" fontId="176" fillId="21" borderId="6" xfId="0" applyNumberFormat="1" applyFont="1" applyFill="1" applyBorder="1" applyAlignment="1">
      <alignment horizontal="right" vertical="center" indent="1"/>
    </xf>
    <xf numFmtId="0" fontId="338" fillId="2" borderId="59" xfId="0" applyFont="1" applyFill="1" applyBorder="1" applyAlignment="1">
      <alignment horizontal="center" vertical="center"/>
    </xf>
    <xf numFmtId="0" fontId="338" fillId="2" borderId="0" xfId="0" applyFont="1" applyFill="1" applyAlignment="1">
      <alignment horizontal="center" vertical="center"/>
    </xf>
    <xf numFmtId="0" fontId="338" fillId="2" borderId="60" xfId="0" applyFont="1" applyFill="1" applyBorder="1" applyAlignment="1">
      <alignment horizontal="center" vertical="center"/>
    </xf>
    <xf numFmtId="0" fontId="261" fillId="9" borderId="0" xfId="2" applyFont="1" applyFill="1" applyBorder="1" applyAlignment="1" applyProtection="1">
      <alignment horizontal="left" vertical="center"/>
    </xf>
    <xf numFmtId="0" fontId="261" fillId="9" borderId="13" xfId="2" applyFont="1" applyFill="1" applyBorder="1" applyAlignment="1" applyProtection="1">
      <alignment horizontal="left" vertical="center"/>
    </xf>
    <xf numFmtId="0" fontId="195" fillId="19" borderId="19" xfId="0" applyFont="1" applyFill="1" applyBorder="1" applyAlignment="1">
      <alignment horizontal="center" vertical="center" wrapText="1"/>
    </xf>
    <xf numFmtId="0" fontId="195" fillId="19" borderId="21" xfId="0" applyFont="1" applyFill="1" applyBorder="1" applyAlignment="1">
      <alignment horizontal="center" vertical="center" wrapText="1"/>
    </xf>
    <xf numFmtId="0" fontId="310" fillId="47" borderId="0" xfId="0" quotePrefix="1" applyFont="1" applyFill="1" applyAlignment="1">
      <alignment horizontal="center" vertical="center"/>
    </xf>
    <xf numFmtId="0" fontId="342" fillId="0" borderId="70" xfId="0" applyFont="1" applyBorder="1" applyAlignment="1">
      <alignment horizontal="center" vertical="center"/>
    </xf>
    <xf numFmtId="0" fontId="195" fillId="31" borderId="42" xfId="0" applyFont="1" applyFill="1" applyBorder="1" applyAlignment="1">
      <alignment horizontal="center" vertical="center" wrapText="1"/>
    </xf>
    <xf numFmtId="0" fontId="195" fillId="31" borderId="41" xfId="0" applyFont="1" applyFill="1" applyBorder="1" applyAlignment="1">
      <alignment horizontal="center" vertical="center" wrapText="1"/>
    </xf>
    <xf numFmtId="0" fontId="226" fillId="8" borderId="70" xfId="0" applyFont="1" applyFill="1" applyBorder="1" applyAlignment="1">
      <alignment horizontal="center" vertical="center"/>
    </xf>
    <xf numFmtId="0" fontId="143" fillId="8" borderId="0" xfId="0" applyFont="1" applyFill="1" applyAlignment="1">
      <alignment horizontal="center" vertical="center"/>
    </xf>
    <xf numFmtId="0" fontId="227" fillId="8" borderId="70" xfId="0" applyFont="1" applyFill="1" applyBorder="1" applyAlignment="1">
      <alignment horizontal="center" vertical="center"/>
    </xf>
    <xf numFmtId="0" fontId="229" fillId="28" borderId="0" xfId="0" applyFont="1" applyFill="1" applyAlignment="1">
      <alignment horizontal="center" vertical="center"/>
    </xf>
    <xf numFmtId="0" fontId="229" fillId="28" borderId="40" xfId="0" applyFont="1" applyFill="1" applyBorder="1" applyAlignment="1">
      <alignment horizontal="center" vertical="center"/>
    </xf>
    <xf numFmtId="0" fontId="271" fillId="21" borderId="6" xfId="3" applyFont="1" applyFill="1" applyBorder="1">
      <alignment horizontal="center" vertical="center"/>
    </xf>
    <xf numFmtId="0" fontId="271" fillId="21" borderId="15" xfId="3" applyFont="1" applyFill="1" applyBorder="1">
      <alignment horizontal="center" vertical="center"/>
    </xf>
    <xf numFmtId="0" fontId="154" fillId="9" borderId="6" xfId="0" applyFont="1" applyFill="1" applyBorder="1" applyAlignment="1">
      <alignment horizontal="center" vertical="center"/>
    </xf>
    <xf numFmtId="0" fontId="154" fillId="9" borderId="14" xfId="0" applyFont="1" applyFill="1" applyBorder="1" applyAlignment="1">
      <alignment horizontal="center" vertical="center"/>
    </xf>
    <xf numFmtId="0" fontId="155" fillId="2" borderId="6" xfId="0" applyFont="1" applyFill="1" applyBorder="1" applyAlignment="1">
      <alignment horizontal="center" vertical="center"/>
    </xf>
    <xf numFmtId="0" fontId="155" fillId="2" borderId="14" xfId="0" applyFont="1" applyFill="1" applyBorder="1" applyAlignment="1">
      <alignment horizontal="center" vertical="center"/>
    </xf>
    <xf numFmtId="0" fontId="299" fillId="47" borderId="7" xfId="0" applyFont="1" applyFill="1" applyBorder="1" applyAlignment="1">
      <alignment horizontal="center" vertical="center"/>
    </xf>
    <xf numFmtId="0" fontId="299" fillId="47" borderId="14" xfId="0" applyFont="1" applyFill="1" applyBorder="1" applyAlignment="1">
      <alignment horizontal="center" vertical="center"/>
    </xf>
    <xf numFmtId="4" fontId="157" fillId="21" borderId="15" xfId="0" applyNumberFormat="1" applyFont="1" applyFill="1" applyBorder="1" applyAlignment="1">
      <alignment horizontal="right" vertical="center" indent="1"/>
    </xf>
    <xf numFmtId="4" fontId="157" fillId="9" borderId="15" xfId="0" applyNumberFormat="1" applyFont="1" applyFill="1" applyBorder="1" applyAlignment="1">
      <alignment horizontal="right" vertical="center" indent="1"/>
    </xf>
    <xf numFmtId="4" fontId="81" fillId="21" borderId="14" xfId="0" applyNumberFormat="1" applyFont="1" applyFill="1" applyBorder="1" applyAlignment="1">
      <alignment horizontal="right" vertical="center" indent="1"/>
    </xf>
    <xf numFmtId="4" fontId="48" fillId="9" borderId="14" xfId="0" applyNumberFormat="1" applyFont="1" applyFill="1" applyBorder="1" applyAlignment="1">
      <alignment horizontal="right" vertical="center" indent="1"/>
    </xf>
    <xf numFmtId="0" fontId="47" fillId="2" borderId="6" xfId="0" applyFont="1" applyFill="1" applyBorder="1" applyAlignment="1">
      <alignment horizontal="center" vertical="center"/>
    </xf>
    <xf numFmtId="0" fontId="154" fillId="2" borderId="7" xfId="0" applyFont="1" applyFill="1" applyBorder="1" applyAlignment="1">
      <alignment horizontal="center" vertical="center"/>
    </xf>
    <xf numFmtId="0" fontId="155" fillId="2" borderId="7" xfId="0" applyFont="1" applyFill="1" applyBorder="1" applyAlignment="1">
      <alignment horizontal="center" vertical="center"/>
    </xf>
    <xf numFmtId="0" fontId="258" fillId="21" borderId="6" xfId="3" applyFont="1" applyFill="1" applyBorder="1">
      <alignment horizontal="center" vertical="center"/>
    </xf>
    <xf numFmtId="0" fontId="258" fillId="21" borderId="7" xfId="3" applyFont="1" applyFill="1" applyBorder="1">
      <alignment horizontal="center" vertical="center"/>
    </xf>
    <xf numFmtId="4" fontId="157" fillId="21" borderId="7" xfId="0" applyNumberFormat="1" applyFont="1" applyFill="1" applyBorder="1" applyAlignment="1">
      <alignment horizontal="right" vertical="center" indent="1"/>
    </xf>
    <xf numFmtId="4" fontId="157" fillId="2" borderId="6" xfId="0" applyNumberFormat="1" applyFont="1" applyFill="1" applyBorder="1" applyAlignment="1">
      <alignment horizontal="right" vertical="center" indent="1"/>
    </xf>
    <xf numFmtId="4" fontId="157" fillId="2" borderId="7" xfId="0" applyNumberFormat="1" applyFont="1" applyFill="1" applyBorder="1" applyAlignment="1">
      <alignment horizontal="right" vertical="center" indent="1"/>
    </xf>
    <xf numFmtId="4" fontId="216" fillId="9" borderId="7" xfId="0" applyNumberFormat="1" applyFont="1" applyFill="1" applyBorder="1" applyAlignment="1">
      <alignment horizontal="right" vertical="center" indent="1"/>
    </xf>
    <xf numFmtId="0" fontId="258" fillId="21" borderId="39" xfId="3" applyFont="1" applyFill="1" applyBorder="1">
      <alignment horizontal="center" vertical="center"/>
    </xf>
    <xf numFmtId="0" fontId="271" fillId="21" borderId="44" xfId="3" applyFont="1" applyFill="1" applyBorder="1">
      <alignment horizontal="center" vertical="center"/>
    </xf>
    <xf numFmtId="0" fontId="197" fillId="2" borderId="6" xfId="0" applyFont="1" applyFill="1" applyBorder="1" applyAlignment="1">
      <alignment horizontal="center" vertical="center"/>
    </xf>
    <xf numFmtId="0" fontId="197" fillId="2" borderId="44" xfId="0" applyFont="1" applyFill="1" applyBorder="1" applyAlignment="1">
      <alignment horizontal="center" vertical="center"/>
    </xf>
    <xf numFmtId="0" fontId="154" fillId="9" borderId="7" xfId="0" applyFont="1" applyFill="1" applyBorder="1" applyAlignment="1">
      <alignment horizontal="center" vertical="center"/>
    </xf>
    <xf numFmtId="0" fontId="254" fillId="41" borderId="15" xfId="0" applyFont="1" applyFill="1" applyBorder="1" applyAlignment="1">
      <alignment horizontal="center" vertical="center"/>
    </xf>
    <xf numFmtId="0" fontId="170" fillId="9" borderId="19" xfId="0" applyFont="1" applyFill="1" applyBorder="1" applyAlignment="1">
      <alignment horizontal="center" vertical="center" wrapText="1"/>
    </xf>
    <xf numFmtId="0" fontId="170" fillId="9" borderId="0" xfId="0" applyFont="1" applyFill="1" applyAlignment="1">
      <alignment horizontal="center" vertical="center" wrapText="1"/>
    </xf>
    <xf numFmtId="0" fontId="170" fillId="9" borderId="21" xfId="0" applyFont="1" applyFill="1" applyBorder="1" applyAlignment="1">
      <alignment horizontal="center" vertical="center" wrapText="1"/>
    </xf>
    <xf numFmtId="0" fontId="145" fillId="2" borderId="7" xfId="0" applyFont="1" applyFill="1" applyBorder="1" applyAlignment="1">
      <alignment horizontal="center" vertical="center"/>
    </xf>
    <xf numFmtId="0" fontId="197" fillId="2" borderId="7" xfId="0" applyFont="1" applyFill="1" applyBorder="1" applyAlignment="1">
      <alignment horizontal="center" vertical="center"/>
    </xf>
    <xf numFmtId="0" fontId="145" fillId="9" borderId="6" xfId="0" applyFont="1" applyFill="1" applyBorder="1" applyAlignment="1">
      <alignment horizontal="center" vertical="center"/>
    </xf>
    <xf numFmtId="0" fontId="145" fillId="9" borderId="7" xfId="0" applyFont="1" applyFill="1" applyBorder="1" applyAlignment="1">
      <alignment horizontal="center" vertical="center"/>
    </xf>
    <xf numFmtId="0" fontId="83" fillId="9" borderId="6" xfId="0" applyFont="1" applyFill="1" applyBorder="1" applyAlignment="1">
      <alignment horizontal="center" vertical="center"/>
    </xf>
    <xf numFmtId="0" fontId="83" fillId="9" borderId="7" xfId="0" applyFont="1" applyFill="1" applyBorder="1" applyAlignment="1">
      <alignment horizontal="center" vertical="center"/>
    </xf>
    <xf numFmtId="4" fontId="267" fillId="21" borderId="6" xfId="0" applyNumberFormat="1" applyFont="1" applyFill="1" applyBorder="1" applyAlignment="1">
      <alignment horizontal="right" vertical="center" indent="1"/>
    </xf>
    <xf numFmtId="4" fontId="267" fillId="21" borderId="7" xfId="0" applyNumberFormat="1" applyFont="1" applyFill="1" applyBorder="1" applyAlignment="1">
      <alignment horizontal="right" vertical="center" indent="1"/>
    </xf>
    <xf numFmtId="0" fontId="254" fillId="39" borderId="15" xfId="0" applyFont="1" applyFill="1" applyBorder="1" applyAlignment="1">
      <alignment horizontal="center" vertical="center"/>
    </xf>
    <xf numFmtId="0" fontId="219" fillId="8" borderId="70" xfId="0" applyFont="1" applyFill="1" applyBorder="1" applyAlignment="1">
      <alignment horizontal="center" vertical="center"/>
    </xf>
    <xf numFmtId="4" fontId="48" fillId="2" borderId="45" xfId="0" applyNumberFormat="1" applyFont="1" applyFill="1" applyBorder="1" applyAlignment="1">
      <alignment horizontal="right" vertical="center" indent="1"/>
    </xf>
    <xf numFmtId="0" fontId="298" fillId="47" borderId="6" xfId="0" applyFont="1" applyFill="1" applyBorder="1" applyAlignment="1">
      <alignment horizontal="center" vertical="center"/>
    </xf>
    <xf numFmtId="0" fontId="298" fillId="47" borderId="7" xfId="0" applyFont="1" applyFill="1" applyBorder="1" applyAlignment="1">
      <alignment horizontal="center" vertical="center"/>
    </xf>
    <xf numFmtId="0" fontId="271" fillId="21" borderId="7" xfId="3" applyFont="1" applyFill="1" applyBorder="1">
      <alignment horizontal="center" vertical="center"/>
    </xf>
    <xf numFmtId="0" fontId="45" fillId="9" borderId="6" xfId="0" applyFont="1" applyFill="1" applyBorder="1" applyAlignment="1">
      <alignment horizontal="center" vertical="center"/>
    </xf>
    <xf numFmtId="0" fontId="297" fillId="47" borderId="6" xfId="0" quotePrefix="1" applyFont="1" applyFill="1" applyBorder="1" applyAlignment="1">
      <alignment horizontal="center" vertical="center"/>
    </xf>
    <xf numFmtId="0" fontId="297" fillId="47" borderId="7" xfId="0" applyFont="1" applyFill="1" applyBorder="1" applyAlignment="1">
      <alignment horizontal="center" vertical="center"/>
    </xf>
    <xf numFmtId="4" fontId="216" fillId="9" borderId="45" xfId="0" applyNumberFormat="1" applyFont="1" applyFill="1" applyBorder="1" applyAlignment="1">
      <alignment horizontal="right" vertical="center" indent="1"/>
    </xf>
    <xf numFmtId="4" fontId="216" fillId="21" borderId="6" xfId="0" applyNumberFormat="1" applyFont="1" applyFill="1" applyBorder="1" applyAlignment="1">
      <alignment horizontal="right" vertical="center" indent="1"/>
    </xf>
    <xf numFmtId="4" fontId="216" fillId="21" borderId="7" xfId="0" applyNumberFormat="1" applyFont="1" applyFill="1" applyBorder="1" applyAlignment="1">
      <alignment horizontal="right" vertical="center" indent="1"/>
    </xf>
    <xf numFmtId="4" fontId="216" fillId="2" borderId="6" xfId="0" applyNumberFormat="1" applyFont="1" applyFill="1" applyBorder="1" applyAlignment="1">
      <alignment horizontal="right" vertical="center" indent="1"/>
    </xf>
    <xf numFmtId="4" fontId="216" fillId="2" borderId="7" xfId="0" applyNumberFormat="1" applyFont="1" applyFill="1" applyBorder="1" applyAlignment="1">
      <alignment horizontal="right" vertical="center" indent="1"/>
    </xf>
    <xf numFmtId="0" fontId="46" fillId="2" borderId="45" xfId="0" applyFont="1" applyFill="1" applyBorder="1" applyAlignment="1">
      <alignment horizontal="center" vertical="center"/>
    </xf>
    <xf numFmtId="0" fontId="300" fillId="47" borderId="45" xfId="0" applyFont="1" applyFill="1" applyBorder="1" applyAlignment="1">
      <alignment horizontal="center" vertical="center"/>
    </xf>
    <xf numFmtId="0" fontId="271" fillId="21" borderId="14" xfId="3" applyFont="1" applyFill="1" applyBorder="1">
      <alignment horizontal="center" vertical="center"/>
    </xf>
    <xf numFmtId="0" fontId="46" fillId="2" borderId="14" xfId="0" applyFont="1" applyFill="1" applyBorder="1" applyAlignment="1">
      <alignment horizontal="center" vertical="center"/>
    </xf>
    <xf numFmtId="0" fontId="300" fillId="47" borderId="14" xfId="0" applyFont="1" applyFill="1" applyBorder="1" applyAlignment="1">
      <alignment horizontal="center" vertical="center"/>
    </xf>
    <xf numFmtId="4" fontId="267" fillId="21" borderId="45" xfId="0" applyNumberFormat="1" applyFont="1" applyFill="1" applyBorder="1" applyAlignment="1">
      <alignment horizontal="right" vertical="center" indent="1"/>
    </xf>
    <xf numFmtId="4" fontId="267" fillId="21" borderId="8" xfId="0" applyNumberFormat="1" applyFont="1" applyFill="1" applyBorder="1" applyAlignment="1">
      <alignment horizontal="right" vertical="center" indent="1"/>
    </xf>
    <xf numFmtId="0" fontId="258" fillId="21" borderId="8" xfId="3" applyFont="1" applyFill="1" applyBorder="1">
      <alignment horizontal="center" vertical="center"/>
    </xf>
    <xf numFmtId="0" fontId="45" fillId="2" borderId="45" xfId="0" applyFont="1" applyFill="1" applyBorder="1" applyAlignment="1">
      <alignment horizontal="center" vertical="center"/>
    </xf>
    <xf numFmtId="0" fontId="145" fillId="2" borderId="6" xfId="0" applyFont="1" applyFill="1" applyBorder="1" applyAlignment="1">
      <alignment horizontal="center" vertical="center"/>
    </xf>
    <xf numFmtId="0" fontId="145" fillId="2" borderId="44" xfId="0" applyFont="1" applyFill="1" applyBorder="1" applyAlignment="1">
      <alignment horizontal="center" vertical="center"/>
    </xf>
    <xf numFmtId="0" fontId="45" fillId="2" borderId="44" xfId="0" applyFont="1" applyFill="1" applyBorder="1" applyAlignment="1">
      <alignment horizontal="center" vertical="center"/>
    </xf>
    <xf numFmtId="0" fontId="46" fillId="2" borderId="44" xfId="0" applyFont="1" applyFill="1" applyBorder="1" applyAlignment="1">
      <alignment horizontal="center" vertical="center"/>
    </xf>
    <xf numFmtId="0" fontId="310" fillId="47" borderId="44" xfId="0" applyFont="1" applyFill="1" applyBorder="1" applyAlignment="1">
      <alignment horizontal="center" vertical="center"/>
    </xf>
    <xf numFmtId="4" fontId="267" fillId="21" borderId="44" xfId="0" applyNumberFormat="1" applyFont="1" applyFill="1" applyBorder="1" applyAlignment="1">
      <alignment horizontal="right" vertical="center" indent="1"/>
    </xf>
    <xf numFmtId="4" fontId="48" fillId="2" borderId="44" xfId="0" applyNumberFormat="1" applyFont="1" applyFill="1" applyBorder="1" applyAlignment="1">
      <alignment horizontal="right" vertical="center" indent="1"/>
    </xf>
    <xf numFmtId="0" fontId="255" fillId="32" borderId="15" xfId="0" applyFont="1" applyFill="1" applyBorder="1" applyAlignment="1">
      <alignment horizontal="center" vertical="center"/>
    </xf>
    <xf numFmtId="0" fontId="196" fillId="37" borderId="14" xfId="0" applyFont="1" applyFill="1" applyBorder="1" applyAlignment="1">
      <alignment horizontal="center" vertical="center"/>
    </xf>
    <xf numFmtId="0" fontId="272" fillId="40" borderId="0" xfId="0" applyFont="1" applyFill="1" applyAlignment="1">
      <alignment horizontal="center" vertical="center"/>
    </xf>
    <xf numFmtId="0" fontId="273" fillId="8" borderId="0" xfId="2" applyFont="1" applyFill="1" applyBorder="1" applyAlignment="1">
      <alignment vertical="center"/>
    </xf>
    <xf numFmtId="0" fontId="238" fillId="9" borderId="6" xfId="0" applyFont="1" applyFill="1" applyBorder="1" applyAlignment="1" applyProtection="1">
      <alignment horizontal="right" vertical="center" wrapText="1" indent="1"/>
      <protection locked="0"/>
    </xf>
    <xf numFmtId="0" fontId="238" fillId="9" borderId="0" xfId="0" applyFont="1" applyFill="1" applyAlignment="1" applyProtection="1">
      <alignment horizontal="right" vertical="center" wrapText="1" indent="1"/>
      <protection locked="0"/>
    </xf>
    <xf numFmtId="9" fontId="13" fillId="29" borderId="6" xfId="0" applyNumberFormat="1" applyFont="1" applyFill="1" applyBorder="1" applyAlignment="1" applyProtection="1">
      <alignment horizontal="center" vertical="center"/>
      <protection locked="0"/>
    </xf>
    <xf numFmtId="9" fontId="13" fillId="29" borderId="0" xfId="0" applyNumberFormat="1" applyFont="1" applyFill="1" applyAlignment="1" applyProtection="1">
      <alignment horizontal="center" vertical="center"/>
      <protection locked="0"/>
    </xf>
    <xf numFmtId="0" fontId="240" fillId="9" borderId="0" xfId="0" applyFont="1" applyFill="1" applyAlignment="1">
      <alignment vertical="center"/>
    </xf>
    <xf numFmtId="0" fontId="240" fillId="9" borderId="13" xfId="0" applyFont="1" applyFill="1" applyBorder="1" applyAlignment="1">
      <alignment vertical="center"/>
    </xf>
    <xf numFmtId="0" fontId="274" fillId="8" borderId="0" xfId="2" applyFont="1" applyFill="1" applyBorder="1" applyAlignment="1">
      <alignment vertical="center"/>
    </xf>
    <xf numFmtId="0" fontId="188" fillId="21" borderId="7" xfId="3" applyFont="1" applyFill="1" applyBorder="1">
      <alignment horizontal="center" vertical="center"/>
    </xf>
    <xf numFmtId="0" fontId="300" fillId="47" borderId="7" xfId="0" quotePrefix="1" applyFont="1" applyFill="1" applyBorder="1" applyAlignment="1">
      <alignment horizontal="center" vertical="center"/>
    </xf>
    <xf numFmtId="0" fontId="259" fillId="21" borderId="7" xfId="0" applyFont="1" applyFill="1" applyBorder="1" applyAlignment="1">
      <alignment horizontal="center" vertical="center"/>
    </xf>
    <xf numFmtId="2" fontId="173" fillId="9" borderId="19" xfId="0" applyNumberFormat="1" applyFont="1" applyFill="1" applyBorder="1" applyAlignment="1">
      <alignment horizontal="center" vertical="center" wrapText="1"/>
    </xf>
    <xf numFmtId="2" fontId="173" fillId="9" borderId="0" xfId="0" applyNumberFormat="1" applyFont="1" applyFill="1" applyAlignment="1">
      <alignment horizontal="center" vertical="center" wrapText="1"/>
    </xf>
    <xf numFmtId="2" fontId="173" fillId="9" borderId="21" xfId="0" applyNumberFormat="1" applyFont="1" applyFill="1" applyBorder="1" applyAlignment="1">
      <alignment horizontal="center" vertical="center" wrapText="1"/>
    </xf>
    <xf numFmtId="0" fontId="259" fillId="21" borderId="14" xfId="0" applyFont="1" applyFill="1" applyBorder="1" applyAlignment="1">
      <alignment horizontal="center" vertical="center"/>
    </xf>
    <xf numFmtId="0" fontId="310" fillId="47" borderId="14" xfId="0" applyFont="1" applyFill="1" applyBorder="1" applyAlignment="1">
      <alignment horizontal="center" vertical="center"/>
    </xf>
    <xf numFmtId="0" fontId="195" fillId="31" borderId="19" xfId="0" applyFont="1" applyFill="1" applyBorder="1" applyAlignment="1">
      <alignment horizontal="center" vertical="center" wrapText="1"/>
    </xf>
    <xf numFmtId="0" fontId="195" fillId="31" borderId="20" xfId="0" applyFont="1" applyFill="1" applyBorder="1" applyAlignment="1">
      <alignment horizontal="center" vertical="center" wrapText="1"/>
    </xf>
    <xf numFmtId="0" fontId="195" fillId="31" borderId="0" xfId="0" applyFont="1" applyFill="1" applyAlignment="1">
      <alignment horizontal="center" vertical="center" wrapText="1"/>
    </xf>
    <xf numFmtId="0" fontId="195" fillId="31" borderId="13" xfId="0" applyFont="1" applyFill="1" applyBorder="1" applyAlignment="1">
      <alignment horizontal="center" vertical="center" wrapText="1"/>
    </xf>
    <xf numFmtId="0" fontId="195" fillId="31" borderId="21" xfId="0" applyFont="1" applyFill="1" applyBorder="1" applyAlignment="1">
      <alignment horizontal="center" vertical="center" wrapText="1"/>
    </xf>
    <xf numFmtId="0" fontId="195" fillId="31" borderId="22" xfId="0" applyFont="1" applyFill="1" applyBorder="1" applyAlignment="1">
      <alignment horizontal="center" vertical="center" wrapText="1"/>
    </xf>
    <xf numFmtId="0" fontId="144" fillId="27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4" fontId="53" fillId="26" borderId="6" xfId="0" applyNumberFormat="1" applyFont="1" applyFill="1" applyBorder="1" applyAlignment="1">
      <alignment horizontal="center" vertical="center"/>
    </xf>
    <xf numFmtId="4" fontId="53" fillId="26" borderId="7" xfId="0" applyNumberFormat="1" applyFont="1" applyFill="1" applyBorder="1" applyAlignment="1">
      <alignment horizontal="center" vertical="center"/>
    </xf>
    <xf numFmtId="4" fontId="82" fillId="2" borderId="6" xfId="0" applyNumberFormat="1" applyFont="1" applyFill="1" applyBorder="1" applyAlignment="1">
      <alignment horizontal="center" vertical="center"/>
    </xf>
    <xf numFmtId="4" fontId="82" fillId="2" borderId="7" xfId="0" applyNumberFormat="1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4" fontId="216" fillId="21" borderId="45" xfId="0" applyNumberFormat="1" applyFont="1" applyFill="1" applyBorder="1" applyAlignment="1">
      <alignment horizontal="right" vertical="center" indent="1"/>
    </xf>
    <xf numFmtId="0" fontId="248" fillId="9" borderId="13" xfId="0" applyFont="1" applyFill="1" applyBorder="1" applyAlignment="1">
      <alignment horizontal="center" vertical="center"/>
    </xf>
    <xf numFmtId="0" fontId="275" fillId="4" borderId="7" xfId="3" applyFont="1" applyFill="1" applyBorder="1">
      <alignment horizontal="center" vertical="center"/>
    </xf>
    <xf numFmtId="0" fontId="275" fillId="4" borderId="14" xfId="3" applyFont="1" applyFill="1" applyBorder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200" fillId="47" borderId="7" xfId="0" applyFont="1" applyFill="1" applyBorder="1" applyAlignment="1">
      <alignment horizontal="center" vertical="center" wrapText="1"/>
    </xf>
    <xf numFmtId="0" fontId="200" fillId="47" borderId="15" xfId="0" applyFont="1" applyFill="1" applyBorder="1" applyAlignment="1">
      <alignment horizontal="center" vertical="center" wrapText="1"/>
    </xf>
    <xf numFmtId="4" fontId="202" fillId="2" borderId="6" xfId="0" applyNumberFormat="1" applyFont="1" applyFill="1" applyBorder="1" applyAlignment="1">
      <alignment horizontal="right" vertical="center" indent="1"/>
    </xf>
    <xf numFmtId="0" fontId="200" fillId="47" borderId="6" xfId="0" applyFont="1" applyFill="1" applyBorder="1" applyAlignment="1">
      <alignment horizontal="center" vertical="center" wrapText="1"/>
    </xf>
    <xf numFmtId="0" fontId="179" fillId="2" borderId="8" xfId="0" applyFont="1" applyFill="1" applyBorder="1" applyAlignment="1">
      <alignment horizontal="center" vertical="center"/>
    </xf>
    <xf numFmtId="0" fontId="179" fillId="2" borderId="6" xfId="0" applyFont="1" applyFill="1" applyBorder="1" applyAlignment="1">
      <alignment horizontal="center" vertical="center"/>
    </xf>
    <xf numFmtId="4" fontId="90" fillId="4" borderId="6" xfId="0" applyNumberFormat="1" applyFont="1" applyFill="1" applyBorder="1" applyAlignment="1">
      <alignment horizontal="right" vertical="center" indent="1"/>
    </xf>
    <xf numFmtId="4" fontId="90" fillId="2" borderId="6" xfId="0" applyNumberFormat="1" applyFont="1" applyFill="1" applyBorder="1" applyAlignment="1">
      <alignment horizontal="right" vertical="center" indent="1"/>
    </xf>
    <xf numFmtId="0" fontId="226" fillId="8" borderId="0" xfId="0" applyFont="1" applyFill="1" applyAlignment="1">
      <alignment horizontal="center" vertical="center"/>
    </xf>
    <xf numFmtId="0" fontId="191" fillId="4" borderId="7" xfId="3" applyFont="1" applyFill="1" applyBorder="1">
      <alignment horizontal="center" vertical="center"/>
    </xf>
    <xf numFmtId="0" fontId="191" fillId="4" borderId="14" xfId="3" applyFont="1" applyFill="1" applyBorder="1">
      <alignment horizontal="center" vertical="center"/>
    </xf>
    <xf numFmtId="4" fontId="277" fillId="2" borderId="8" xfId="0" applyNumberFormat="1" applyFont="1" applyFill="1" applyBorder="1" applyAlignment="1">
      <alignment horizontal="right" vertical="center" indent="1"/>
    </xf>
    <xf numFmtId="4" fontId="277" fillId="2" borderId="6" xfId="0" applyNumberFormat="1" applyFont="1" applyFill="1" applyBorder="1" applyAlignment="1">
      <alignment horizontal="right" vertical="center" indent="1"/>
    </xf>
    <xf numFmtId="4" fontId="277" fillId="4" borderId="8" xfId="0" applyNumberFormat="1" applyFont="1" applyFill="1" applyBorder="1" applyAlignment="1">
      <alignment horizontal="right" vertical="center" indent="1"/>
    </xf>
    <xf numFmtId="4" fontId="277" fillId="4" borderId="6" xfId="0" applyNumberFormat="1" applyFont="1" applyFill="1" applyBorder="1" applyAlignment="1">
      <alignment horizontal="right" vertical="center" indent="1"/>
    </xf>
    <xf numFmtId="0" fontId="179" fillId="2" borderId="15" xfId="0" applyFont="1" applyFill="1" applyBorder="1" applyAlignment="1">
      <alignment horizontal="center" vertical="center"/>
    </xf>
    <xf numFmtId="0" fontId="87" fillId="6" borderId="6" xfId="0" applyFont="1" applyFill="1" applyBorder="1" applyAlignment="1">
      <alignment horizontal="center" vertical="center"/>
    </xf>
    <xf numFmtId="4" fontId="277" fillId="4" borderId="15" xfId="0" applyNumberFormat="1" applyFont="1" applyFill="1" applyBorder="1" applyAlignment="1">
      <alignment horizontal="right" vertical="center" indent="1"/>
    </xf>
    <xf numFmtId="4" fontId="277" fillId="2" borderId="15" xfId="0" applyNumberFormat="1" applyFont="1" applyFill="1" applyBorder="1" applyAlignment="1">
      <alignment horizontal="right" vertical="center" indent="1"/>
    </xf>
    <xf numFmtId="0" fontId="275" fillId="4" borderId="6" xfId="3" applyFont="1" applyFill="1" applyBorder="1">
      <alignment horizontal="center" vertical="center"/>
    </xf>
    <xf numFmtId="0" fontId="56" fillId="12" borderId="6" xfId="0" applyFont="1" applyFill="1" applyBorder="1" applyAlignment="1">
      <alignment horizontal="center" vertical="top" wrapText="1"/>
    </xf>
    <xf numFmtId="0" fontId="98" fillId="2" borderId="0" xfId="0" applyFont="1" applyFill="1" applyAlignment="1">
      <alignment horizontal="center" vertical="top"/>
    </xf>
    <xf numFmtId="0" fontId="70" fillId="4" borderId="14" xfId="3" applyFont="1" applyFill="1" applyBorder="1">
      <alignment horizontal="center" vertical="center"/>
    </xf>
    <xf numFmtId="4" fontId="90" fillId="4" borderId="15" xfId="0" applyNumberFormat="1" applyFont="1" applyFill="1" applyBorder="1" applyAlignment="1">
      <alignment horizontal="right" vertical="center" indent="1"/>
    </xf>
    <xf numFmtId="4" fontId="90" fillId="2" borderId="15" xfId="0" applyNumberFormat="1" applyFont="1" applyFill="1" applyBorder="1" applyAlignment="1">
      <alignment horizontal="right" vertical="center" indent="1"/>
    </xf>
    <xf numFmtId="0" fontId="56" fillId="12" borderId="0" xfId="0" applyFont="1" applyFill="1" applyAlignment="1">
      <alignment horizontal="center" vertical="top" wrapText="1"/>
    </xf>
    <xf numFmtId="0" fontId="191" fillId="4" borderId="6" xfId="3" applyFont="1" applyFill="1" applyBorder="1">
      <alignment horizontal="center" vertical="center"/>
    </xf>
    <xf numFmtId="0" fontId="10" fillId="17" borderId="0" xfId="0" applyFont="1" applyFill="1" applyAlignment="1" applyProtection="1">
      <alignment horizontal="center" vertical="center" wrapText="1"/>
      <protection locked="0"/>
    </xf>
    <xf numFmtId="0" fontId="246" fillId="4" borderId="0" xfId="0" applyFont="1" applyFill="1" applyAlignment="1">
      <alignment horizontal="center" vertical="center" wrapText="1"/>
    </xf>
    <xf numFmtId="0" fontId="246" fillId="4" borderId="6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29" xfId="0" applyFill="1" applyBorder="1" applyAlignment="1">
      <alignment horizontal="center" vertical="top"/>
    </xf>
    <xf numFmtId="0" fontId="222" fillId="9" borderId="0" xfId="0" applyFont="1" applyFill="1" applyAlignment="1">
      <alignment horizontal="center" vertical="center"/>
    </xf>
    <xf numFmtId="0" fontId="292" fillId="8" borderId="0" xfId="0" applyFont="1" applyFill="1" applyAlignment="1">
      <alignment horizontal="center" vertical="center"/>
    </xf>
    <xf numFmtId="0" fontId="218" fillId="12" borderId="0" xfId="0" applyFont="1" applyFill="1" applyAlignment="1">
      <alignment horizontal="center" vertical="center" wrapText="1"/>
    </xf>
    <xf numFmtId="0" fontId="218" fillId="12" borderId="6" xfId="0" applyFont="1" applyFill="1" applyBorder="1" applyAlignment="1">
      <alignment horizontal="center" vertical="center" wrapText="1"/>
    </xf>
    <xf numFmtId="0" fontId="356" fillId="8" borderId="0" xfId="2" applyFont="1" applyFill="1" applyBorder="1" applyAlignment="1" applyProtection="1"/>
    <xf numFmtId="0" fontId="133" fillId="2" borderId="0" xfId="0" applyFont="1" applyFill="1" applyAlignment="1">
      <alignment horizontal="right"/>
    </xf>
    <xf numFmtId="0" fontId="133" fillId="2" borderId="12" xfId="0" applyFont="1" applyFill="1" applyBorder="1" applyAlignment="1">
      <alignment horizontal="right"/>
    </xf>
    <xf numFmtId="0" fontId="360" fillId="8" borderId="0" xfId="2" applyFont="1" applyFill="1" applyBorder="1" applyAlignment="1"/>
    <xf numFmtId="0" fontId="121" fillId="2" borderId="0" xfId="0" applyFont="1" applyFill="1" applyAlignment="1">
      <alignment horizontal="left" vertical="top"/>
    </xf>
    <xf numFmtId="0" fontId="119" fillId="2" borderId="0" xfId="0" applyFont="1" applyFill="1" applyAlignment="1">
      <alignment horizontal="left" vertical="top"/>
    </xf>
    <xf numFmtId="0" fontId="103" fillId="44" borderId="73" xfId="3" applyFont="1" applyFill="1" applyBorder="1" applyAlignment="1">
      <alignment horizontal="center" vertical="center" wrapText="1"/>
    </xf>
    <xf numFmtId="0" fontId="103" fillId="44" borderId="11" xfId="3" applyFont="1" applyFill="1" applyBorder="1" applyAlignment="1">
      <alignment horizontal="center" vertical="center" wrapText="1"/>
    </xf>
    <xf numFmtId="0" fontId="103" fillId="62" borderId="73" xfId="3" applyFont="1" applyFill="1" applyBorder="1" applyAlignment="1">
      <alignment horizontal="center" vertical="center" wrapText="1"/>
    </xf>
    <xf numFmtId="0" fontId="103" fillId="62" borderId="11" xfId="3" applyFont="1" applyFill="1" applyBorder="1" applyAlignment="1">
      <alignment horizontal="center" vertical="center" wrapText="1"/>
    </xf>
    <xf numFmtId="0" fontId="138" fillId="11" borderId="73" xfId="3" applyFont="1" applyFill="1" applyBorder="1" applyAlignment="1">
      <alignment horizontal="center" vertical="center" wrapText="1"/>
    </xf>
    <xf numFmtId="0" fontId="138" fillId="11" borderId="11" xfId="3" applyFont="1" applyFill="1" applyBorder="1" applyAlignment="1">
      <alignment horizontal="center" vertical="center" wrapText="1"/>
    </xf>
    <xf numFmtId="9" fontId="13" fillId="25" borderId="6" xfId="0" applyNumberFormat="1" applyFont="1" applyFill="1" applyBorder="1" applyAlignment="1" applyProtection="1">
      <alignment horizontal="center" vertical="center"/>
      <protection locked="0"/>
    </xf>
    <xf numFmtId="0" fontId="132" fillId="9" borderId="0" xfId="0" applyFont="1" applyFill="1" applyAlignment="1" applyProtection="1">
      <alignment horizontal="center" vertical="center" wrapText="1"/>
      <protection locked="0"/>
    </xf>
    <xf numFmtId="0" fontId="132" fillId="9" borderId="9" xfId="0" applyFont="1" applyFill="1" applyBorder="1" applyAlignment="1" applyProtection="1">
      <alignment horizontal="center" vertical="center" wrapText="1"/>
      <protection locked="0"/>
    </xf>
    <xf numFmtId="0" fontId="138" fillId="45" borderId="73" xfId="3" applyFont="1" applyFill="1" applyBorder="1" applyAlignment="1">
      <alignment horizontal="center" vertical="center" wrapText="1"/>
    </xf>
    <xf numFmtId="0" fontId="138" fillId="45" borderId="11" xfId="3" applyFont="1" applyFill="1" applyBorder="1" applyAlignment="1">
      <alignment horizontal="center" vertical="center" wrapText="1"/>
    </xf>
    <xf numFmtId="2" fontId="173" fillId="9" borderId="47" xfId="0" applyNumberFormat="1" applyFont="1" applyFill="1" applyBorder="1" applyAlignment="1">
      <alignment vertical="center" wrapText="1"/>
    </xf>
    <xf numFmtId="2" fontId="173" fillId="9" borderId="48" xfId="0" applyNumberFormat="1" applyFont="1" applyFill="1" applyBorder="1" applyAlignment="1">
      <alignment vertical="center" wrapText="1"/>
    </xf>
    <xf numFmtId="2" fontId="173" fillId="9" borderId="49" xfId="0" applyNumberFormat="1" applyFont="1" applyFill="1" applyBorder="1" applyAlignment="1">
      <alignment vertical="center" wrapText="1"/>
    </xf>
    <xf numFmtId="2" fontId="173" fillId="9" borderId="50" xfId="0" applyNumberFormat="1" applyFont="1" applyFill="1" applyBorder="1" applyAlignment="1">
      <alignment vertical="center" wrapText="1"/>
    </xf>
    <xf numFmtId="2" fontId="173" fillId="9" borderId="51" xfId="0" applyNumberFormat="1" applyFont="1" applyFill="1" applyBorder="1" applyAlignment="1">
      <alignment vertical="center" wrapText="1"/>
    </xf>
    <xf numFmtId="2" fontId="173" fillId="9" borderId="52" xfId="0" applyNumberFormat="1" applyFont="1" applyFill="1" applyBorder="1" applyAlignment="1">
      <alignment vertical="center" wrapText="1"/>
    </xf>
    <xf numFmtId="0" fontId="214" fillId="2" borderId="0" xfId="0" applyFont="1" applyFill="1" applyAlignment="1">
      <alignment horizontal="right" vertical="center" wrapText="1"/>
    </xf>
    <xf numFmtId="0" fontId="138" fillId="58" borderId="0" xfId="3" applyFont="1" applyFill="1" applyBorder="1" applyAlignment="1">
      <alignment horizontal="center" vertical="center" wrapText="1"/>
    </xf>
    <xf numFmtId="0" fontId="138" fillId="58" borderId="15" xfId="3" applyFont="1" applyFill="1" applyBorder="1" applyAlignment="1">
      <alignment horizontal="center" vertical="center" wrapText="1"/>
    </xf>
    <xf numFmtId="0" fontId="138" fillId="58" borderId="72" xfId="3" applyFont="1" applyFill="1" applyBorder="1" applyAlignment="1">
      <alignment horizontal="center" vertical="center" wrapText="1"/>
    </xf>
    <xf numFmtId="0" fontId="138" fillId="54" borderId="0" xfId="3" applyFont="1" applyFill="1" applyBorder="1" applyAlignment="1">
      <alignment horizontal="center" vertical="center" wrapText="1"/>
    </xf>
    <xf numFmtId="0" fontId="138" fillId="54" borderId="15" xfId="3" applyFont="1" applyFill="1" applyBorder="1" applyAlignment="1">
      <alignment horizontal="center" vertical="center" wrapText="1"/>
    </xf>
    <xf numFmtId="0" fontId="138" fillId="54" borderId="72" xfId="3" applyFont="1" applyFill="1" applyBorder="1" applyAlignment="1">
      <alignment horizontal="center" vertical="center" wrapText="1"/>
    </xf>
    <xf numFmtId="0" fontId="138" fillId="56" borderId="0" xfId="3" applyFont="1" applyFill="1" applyBorder="1" applyAlignment="1">
      <alignment horizontal="center" vertical="center" wrapText="1"/>
    </xf>
    <xf numFmtId="0" fontId="138" fillId="56" borderId="15" xfId="3" applyFont="1" applyFill="1" applyBorder="1" applyAlignment="1">
      <alignment horizontal="center" vertical="center" wrapText="1"/>
    </xf>
    <xf numFmtId="0" fontId="138" fillId="56" borderId="72" xfId="3" applyFont="1" applyFill="1" applyBorder="1" applyAlignment="1">
      <alignment horizontal="center" vertical="center" wrapText="1"/>
    </xf>
    <xf numFmtId="0" fontId="153" fillId="4" borderId="8" xfId="3" applyFont="1" applyFill="1" applyBorder="1">
      <alignment horizontal="center" vertical="center"/>
    </xf>
    <xf numFmtId="0" fontId="153" fillId="4" borderId="6" xfId="3" applyFont="1" applyFill="1" applyBorder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51" fillId="2" borderId="6" xfId="0" applyFont="1" applyFill="1" applyBorder="1" applyAlignment="1">
      <alignment horizontal="center" vertical="center"/>
    </xf>
    <xf numFmtId="4" fontId="36" fillId="2" borderId="0" xfId="0" applyNumberFormat="1" applyFont="1" applyFill="1" applyAlignment="1">
      <alignment horizontal="center" vertical="center"/>
    </xf>
    <xf numFmtId="2" fontId="173" fillId="9" borderId="0" xfId="0" applyNumberFormat="1" applyFont="1" applyFill="1" applyAlignment="1">
      <alignment horizontal="left" vertical="center" wrapText="1"/>
    </xf>
    <xf numFmtId="0" fontId="188" fillId="4" borderId="8" xfId="3" applyFont="1" applyFill="1" applyBorder="1">
      <alignment horizontal="center" vertical="center"/>
    </xf>
    <xf numFmtId="0" fontId="188" fillId="4" borderId="6" xfId="3" applyFont="1" applyFill="1" applyBorder="1">
      <alignment horizontal="center" vertical="center"/>
    </xf>
    <xf numFmtId="0" fontId="187" fillId="4" borderId="7" xfId="3" applyFont="1" applyFill="1" applyBorder="1">
      <alignment horizontal="center" vertical="center"/>
    </xf>
    <xf numFmtId="0" fontId="53" fillId="2" borderId="8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3" fillId="14" borderId="6" xfId="0" applyFont="1" applyFill="1" applyBorder="1" applyAlignment="1">
      <alignment horizontal="center" vertical="center"/>
    </xf>
    <xf numFmtId="0" fontId="283" fillId="4" borderId="7" xfId="3" applyFont="1" applyFill="1" applyBorder="1">
      <alignment horizontal="center" vertical="center"/>
    </xf>
    <xf numFmtId="0" fontId="295" fillId="47" borderId="7" xfId="0" applyFont="1" applyFill="1" applyBorder="1" applyAlignment="1">
      <alignment horizontal="center" vertical="center"/>
    </xf>
    <xf numFmtId="0" fontId="284" fillId="42" borderId="0" xfId="0" applyFont="1" applyFill="1" applyAlignment="1">
      <alignment horizontal="center" vertical="center"/>
    </xf>
    <xf numFmtId="0" fontId="254" fillId="42" borderId="0" xfId="0" applyFont="1" applyFill="1" applyAlignment="1">
      <alignment horizontal="center" vertical="center"/>
    </xf>
    <xf numFmtId="0" fontId="254" fillId="42" borderId="15" xfId="0" applyFont="1" applyFill="1" applyBorder="1" applyAlignment="1">
      <alignment horizontal="center" vertical="center"/>
    </xf>
    <xf numFmtId="0" fontId="283" fillId="4" borderId="6" xfId="3" applyFont="1" applyFill="1" applyBorder="1">
      <alignment horizontal="center" vertical="center"/>
    </xf>
    <xf numFmtId="0" fontId="295" fillId="47" borderId="6" xfId="0" applyFont="1" applyFill="1" applyBorder="1" applyAlignment="1">
      <alignment horizontal="center" vertical="center"/>
    </xf>
    <xf numFmtId="0" fontId="217" fillId="9" borderId="0" xfId="0" applyFont="1" applyFill="1" applyAlignment="1">
      <alignment horizontal="center" vertical="center"/>
    </xf>
    <xf numFmtId="0" fontId="311" fillId="47" borderId="7" xfId="0" quotePrefix="1" applyFont="1" applyFill="1" applyBorder="1" applyAlignment="1">
      <alignment horizontal="center" vertical="center"/>
    </xf>
    <xf numFmtId="0" fontId="311" fillId="47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3" fillId="43" borderId="0" xfId="0" applyFont="1" applyFill="1" applyAlignment="1">
      <alignment horizontal="center"/>
    </xf>
    <xf numFmtId="0" fontId="13" fillId="43" borderId="15" xfId="0" applyFont="1" applyFill="1" applyBorder="1" applyAlignment="1">
      <alignment horizontal="center"/>
    </xf>
    <xf numFmtId="0" fontId="311" fillId="47" borderId="6" xfId="0" quotePrefix="1" applyFont="1" applyFill="1" applyBorder="1" applyAlignment="1">
      <alignment horizontal="center" vertical="center"/>
    </xf>
    <xf numFmtId="2" fontId="8" fillId="13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18" fillId="2" borderId="0" xfId="2" applyFont="1" applyFill="1" applyBorder="1" applyAlignment="1" applyProtection="1">
      <alignment horizontal="left" vertical="center"/>
    </xf>
    <xf numFmtId="0" fontId="13" fillId="7" borderId="0" xfId="0" applyFont="1" applyFill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317" fillId="0" borderId="0" xfId="0" applyFont="1" applyFill="1">
      <alignment vertical="top"/>
    </xf>
  </cellXfs>
  <cellStyles count="7">
    <cellStyle name="Відсотковий" xfId="5" builtinId="5"/>
    <cellStyle name="Гіперпосилання" xfId="2" builtinId="8"/>
    <cellStyle name="Грошовий" xfId="1" builtinId="4"/>
    <cellStyle name="Звичайний" xfId="0" builtinId="0"/>
    <cellStyle name="Текст пояснення" xfId="3" builtinId="53" customBuiltin="1"/>
    <cellStyle name="Текст пояснення 2" xfId="4" xr:uid="{B3A49A7D-29AA-48EA-9145-5537D4C3CDE6}"/>
    <cellStyle name="Фінансовий" xfId="6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385724"/>
      <rgbColor rgb="FF0D0D0D"/>
      <rgbColor rgb="FF806000"/>
      <rgbColor rgb="FF404040"/>
      <rgbColor rgb="FF028458"/>
      <rgbColor rgb="FFBFBFBF"/>
      <rgbColor rgb="FF808080"/>
      <rgbColor rgb="FF5B9BD5"/>
      <rgbColor rgb="FF843C0B"/>
      <rgbColor rgb="FFF2F2F2"/>
      <rgbColor rgb="FFEDEDED"/>
      <rgbColor rgb="FF3B3838"/>
      <rgbColor rgb="FFC55A11"/>
      <rgbColor rgb="FF0070C0"/>
      <rgbColor rgb="FFBDD7EE"/>
      <rgbColor rgb="FF181717"/>
      <rgbColor rgb="FFFF00FF"/>
      <rgbColor rgb="FFFFFF00"/>
      <rgbColor rgb="FF00FFFF"/>
      <rgbColor rgb="FF333F50"/>
      <rgbColor rgb="FF535353"/>
      <rgbColor rgb="FF016A7D"/>
      <rgbColor rgb="FF2F5597"/>
      <rgbColor rgb="FF2E75B6"/>
      <rgbColor rgb="FFE7E6E6"/>
      <rgbColor rgb="FFD6DCE5"/>
      <rgbColor rgb="FFFFFF99"/>
      <rgbColor rgb="FF9DC3E6"/>
      <rgbColor rgb="FF44546A"/>
      <rgbColor rgb="FF767171"/>
      <rgbColor rgb="FFD9D9D9"/>
      <rgbColor rgb="FF2F75DD"/>
      <rgbColor rgb="FF3399FF"/>
      <rgbColor rgb="FFA9D18E"/>
      <rgbColor rgb="FFFFC000"/>
      <rgbColor rgb="FFBF9000"/>
      <rgbColor rgb="FFED7D31"/>
      <rgbColor rgb="FF666666"/>
      <rgbColor rgb="FF7F7F7F"/>
      <rgbColor rgb="FF203864"/>
      <rgbColor rgb="FF00B050"/>
      <rgbColor rgb="FF1C1C1C"/>
      <rgbColor rgb="FF262626"/>
      <rgbColor rgb="FF993300"/>
      <rgbColor rgb="FF595959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D8F"/>
      <color rgb="FFFFFFCC"/>
      <color rgb="FF005E7C"/>
      <color rgb="FFFF5050"/>
      <color rgb="FF637B9B"/>
      <color rgb="FF1F9D6D"/>
      <color rgb="FF004054"/>
      <color rgb="FFA50021"/>
      <color rgb="FF978203"/>
      <color rgb="FF2F99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s-lps.com/catalog/h/h-031/" TargetMode="External"/><Relationship Id="rId21" Type="http://schemas.openxmlformats.org/officeDocument/2006/relationships/image" Target="../media/image23.png"/><Relationship Id="rId63" Type="http://schemas.openxmlformats.org/officeDocument/2006/relationships/image" Target="../media/image44.png"/><Relationship Id="rId159" Type="http://schemas.openxmlformats.org/officeDocument/2006/relationships/hyperlink" Target="https://fs-lps.com/catalog/k/k-874/" TargetMode="External"/><Relationship Id="rId170" Type="http://schemas.openxmlformats.org/officeDocument/2006/relationships/image" Target="../media/image64.png"/><Relationship Id="rId226" Type="http://schemas.openxmlformats.org/officeDocument/2006/relationships/image" Target="../media/image76.jpg"/><Relationship Id="rId268" Type="http://schemas.openxmlformats.org/officeDocument/2006/relationships/image" Target="../media/image106.jpg"/><Relationship Id="rId32" Type="http://schemas.microsoft.com/office/2007/relationships/hdphoto" Target="../media/hdphoto16.wdp"/><Relationship Id="rId74" Type="http://schemas.microsoft.com/office/2007/relationships/hdphoto" Target="../media/hdphoto37.wdp"/><Relationship Id="rId128" Type="http://schemas.openxmlformats.org/officeDocument/2006/relationships/hyperlink" Target="https://fs-lps.com/catalog/h/h-062/" TargetMode="External"/><Relationship Id="rId5" Type="http://schemas.openxmlformats.org/officeDocument/2006/relationships/image" Target="../media/image15.png"/><Relationship Id="rId181" Type="http://schemas.openxmlformats.org/officeDocument/2006/relationships/hyperlink" Target="https://fs-lps.com/catalog/m/m-08/" TargetMode="External"/><Relationship Id="rId237" Type="http://schemas.openxmlformats.org/officeDocument/2006/relationships/hyperlink" Target="https://fs-lps.com/catalog/k/k-204/" TargetMode="External"/><Relationship Id="rId279" Type="http://schemas.openxmlformats.org/officeDocument/2006/relationships/image" Target="../media/image117.jpg"/><Relationship Id="rId43" Type="http://schemas.openxmlformats.org/officeDocument/2006/relationships/image" Target="../media/image34.png"/><Relationship Id="rId139" Type="http://schemas.openxmlformats.org/officeDocument/2006/relationships/hyperlink" Target="https://fs-lps.com/catalog/h/h-821/" TargetMode="External"/><Relationship Id="rId85" Type="http://schemas.openxmlformats.org/officeDocument/2006/relationships/hyperlink" Target="https://fs-lps.com/catalog/c/c-011/" TargetMode="External"/><Relationship Id="rId150" Type="http://schemas.openxmlformats.org/officeDocument/2006/relationships/hyperlink" Target="https://fs-lps.com/catalog/k/k-683/" TargetMode="External"/><Relationship Id="rId171" Type="http://schemas.microsoft.com/office/2007/relationships/hdphoto" Target="../media/hdphoto43.wdp"/><Relationship Id="rId192" Type="http://schemas.openxmlformats.org/officeDocument/2006/relationships/hyperlink" Target="https://fs-lps.com/catalog/m-components/m-020/" TargetMode="External"/><Relationship Id="rId206" Type="http://schemas.openxmlformats.org/officeDocument/2006/relationships/hyperlink" Target="https://fs-lps.com/catalog/wires/w-08-st/" TargetMode="External"/><Relationship Id="rId227" Type="http://schemas.openxmlformats.org/officeDocument/2006/relationships/hyperlink" Target="https://fs-lps.com/catalog/c/c-098/" TargetMode="External"/><Relationship Id="rId248" Type="http://schemas.openxmlformats.org/officeDocument/2006/relationships/image" Target="../media/image86.jpeg"/><Relationship Id="rId269" Type="http://schemas.openxmlformats.org/officeDocument/2006/relationships/image" Target="../media/image107.jpg"/><Relationship Id="rId12" Type="http://schemas.microsoft.com/office/2007/relationships/hdphoto" Target="../media/hdphoto6.wdp"/><Relationship Id="rId33" Type="http://schemas.openxmlformats.org/officeDocument/2006/relationships/image" Target="../media/image29.png"/><Relationship Id="rId108" Type="http://schemas.openxmlformats.org/officeDocument/2006/relationships/hyperlink" Target="https://fs-lps.com/catalog/h/h-015/" TargetMode="External"/><Relationship Id="rId129" Type="http://schemas.openxmlformats.org/officeDocument/2006/relationships/hyperlink" Target="https://fs-lps.com/catalog/h/h-063/" TargetMode="External"/><Relationship Id="rId280" Type="http://schemas.openxmlformats.org/officeDocument/2006/relationships/image" Target="../media/image118.jpeg"/><Relationship Id="rId54" Type="http://schemas.microsoft.com/office/2007/relationships/hdphoto" Target="../media/hdphoto27.wdp"/><Relationship Id="rId75" Type="http://schemas.openxmlformats.org/officeDocument/2006/relationships/image" Target="../media/image50.png"/><Relationship Id="rId96" Type="http://schemas.openxmlformats.org/officeDocument/2006/relationships/image" Target="../media/image61.png"/><Relationship Id="rId140" Type="http://schemas.openxmlformats.org/officeDocument/2006/relationships/hyperlink" Target="https://fs-lps.com/catalog/h/h-303/" TargetMode="External"/><Relationship Id="rId161" Type="http://schemas.openxmlformats.org/officeDocument/2006/relationships/hyperlink" Target="https://fs-lps.com/catalog/gromostar/a-04/" TargetMode="External"/><Relationship Id="rId182" Type="http://schemas.openxmlformats.org/officeDocument/2006/relationships/hyperlink" Target="https://fs-lps.com/catalog/m/m-09/" TargetMode="External"/><Relationship Id="rId217" Type="http://schemas.microsoft.com/office/2007/relationships/hdphoto" Target="../media/hdphoto47.wdp"/><Relationship Id="rId6" Type="http://schemas.microsoft.com/office/2007/relationships/hdphoto" Target="../media/hdphoto3.wdp"/><Relationship Id="rId238" Type="http://schemas.openxmlformats.org/officeDocument/2006/relationships/image" Target="../media/image79.png"/><Relationship Id="rId259" Type="http://schemas.openxmlformats.org/officeDocument/2006/relationships/image" Target="../media/image97.jpeg"/><Relationship Id="rId23" Type="http://schemas.openxmlformats.org/officeDocument/2006/relationships/image" Target="../media/image24.png"/><Relationship Id="rId119" Type="http://schemas.openxmlformats.org/officeDocument/2006/relationships/hyperlink" Target="https://fs-lps.com/catalog/h/h-036/" TargetMode="External"/><Relationship Id="rId270" Type="http://schemas.openxmlformats.org/officeDocument/2006/relationships/image" Target="../media/image108.jpg"/><Relationship Id="rId44" Type="http://schemas.microsoft.com/office/2007/relationships/hdphoto" Target="../media/hdphoto22.wdp"/><Relationship Id="rId65" Type="http://schemas.openxmlformats.org/officeDocument/2006/relationships/image" Target="../media/image45.png"/><Relationship Id="rId86" Type="http://schemas.openxmlformats.org/officeDocument/2006/relationships/image" Target="../media/image56.png"/><Relationship Id="rId130" Type="http://schemas.openxmlformats.org/officeDocument/2006/relationships/hyperlink" Target="https://fs-lps.com/catalog/h/h-071/" TargetMode="External"/><Relationship Id="rId151" Type="http://schemas.openxmlformats.org/officeDocument/2006/relationships/hyperlink" Target="https://fs-lps.com/catalog/k/k-700/" TargetMode="External"/><Relationship Id="rId172" Type="http://schemas.openxmlformats.org/officeDocument/2006/relationships/hyperlink" Target="https://fs-lps.com/catalog/m-components/m-215-240/" TargetMode="External"/><Relationship Id="rId193" Type="http://schemas.openxmlformats.org/officeDocument/2006/relationships/hyperlink" Target="https://fs-lps.com/catalog/m-components/m-030/" TargetMode="External"/><Relationship Id="rId207" Type="http://schemas.openxmlformats.org/officeDocument/2006/relationships/image" Target="../media/image65.jpg"/><Relationship Id="rId228" Type="http://schemas.openxmlformats.org/officeDocument/2006/relationships/image" Target="../media/image77.jpeg"/><Relationship Id="rId249" Type="http://schemas.openxmlformats.org/officeDocument/2006/relationships/image" Target="../media/image87.jpeg"/><Relationship Id="rId13" Type="http://schemas.openxmlformats.org/officeDocument/2006/relationships/image" Target="../media/image19.png"/><Relationship Id="rId109" Type="http://schemas.openxmlformats.org/officeDocument/2006/relationships/hyperlink" Target="https://fs-lps.com/catalog/h/h-016/" TargetMode="External"/><Relationship Id="rId260" Type="http://schemas.openxmlformats.org/officeDocument/2006/relationships/image" Target="../media/image98.jpg"/><Relationship Id="rId281" Type="http://schemas.openxmlformats.org/officeDocument/2006/relationships/image" Target="../media/image119.jpg"/><Relationship Id="rId34" Type="http://schemas.microsoft.com/office/2007/relationships/hdphoto" Target="../media/hdphoto17.wdp"/><Relationship Id="rId55" Type="http://schemas.openxmlformats.org/officeDocument/2006/relationships/image" Target="../media/image40.png"/><Relationship Id="rId76" Type="http://schemas.microsoft.com/office/2007/relationships/hdphoto" Target="../media/hdphoto38.wdp"/><Relationship Id="rId97" Type="http://schemas.openxmlformats.org/officeDocument/2006/relationships/hyperlink" Target="https://fs-lps.com/catalog/c/c-032/" TargetMode="External"/><Relationship Id="rId120" Type="http://schemas.openxmlformats.org/officeDocument/2006/relationships/hyperlink" Target="https://fs-lps.com/catalog/h/h-038/" TargetMode="External"/><Relationship Id="rId141" Type="http://schemas.openxmlformats.org/officeDocument/2006/relationships/hyperlink" Target="https://fs-lps.com/catalog/h/h-302/" TargetMode="External"/><Relationship Id="rId7" Type="http://schemas.openxmlformats.org/officeDocument/2006/relationships/image" Target="../media/image16.png"/><Relationship Id="rId162" Type="http://schemas.openxmlformats.org/officeDocument/2006/relationships/hyperlink" Target="https://fs-lps.com/catalog/k/k-950/" TargetMode="External"/><Relationship Id="rId183" Type="http://schemas.openxmlformats.org/officeDocument/2006/relationships/hyperlink" Target="https://fs-lps.com/catalog/m/m-05/" TargetMode="External"/><Relationship Id="rId218" Type="http://schemas.openxmlformats.org/officeDocument/2006/relationships/image" Target="../media/image71.png"/><Relationship Id="rId239" Type="http://schemas.microsoft.com/office/2007/relationships/hdphoto" Target="../media/hdphoto50.wdp"/><Relationship Id="rId250" Type="http://schemas.openxmlformats.org/officeDocument/2006/relationships/image" Target="../media/image88.jpeg"/><Relationship Id="rId271" Type="http://schemas.openxmlformats.org/officeDocument/2006/relationships/image" Target="../media/image109.jpg"/><Relationship Id="rId24" Type="http://schemas.microsoft.com/office/2007/relationships/hdphoto" Target="../media/hdphoto12.wdp"/><Relationship Id="rId45" Type="http://schemas.openxmlformats.org/officeDocument/2006/relationships/image" Target="../media/image35.png"/><Relationship Id="rId66" Type="http://schemas.microsoft.com/office/2007/relationships/hdphoto" Target="../media/hdphoto33.wdp"/><Relationship Id="rId87" Type="http://schemas.openxmlformats.org/officeDocument/2006/relationships/hyperlink" Target="https://fs-lps.com/catalog/c/c-021/" TargetMode="External"/><Relationship Id="rId110" Type="http://schemas.openxmlformats.org/officeDocument/2006/relationships/hyperlink" Target="https://fs-lps.com/catalog/h/h-018/" TargetMode="External"/><Relationship Id="rId131" Type="http://schemas.openxmlformats.org/officeDocument/2006/relationships/hyperlink" Target="https://fs-lps.com/catalog/h/h-072/" TargetMode="External"/><Relationship Id="rId152" Type="http://schemas.openxmlformats.org/officeDocument/2006/relationships/hyperlink" Target="https://fs-lps.com/catalog/k/k-801/" TargetMode="External"/><Relationship Id="rId173" Type="http://schemas.openxmlformats.org/officeDocument/2006/relationships/hyperlink" Target="https://fs-lps.com/catalog/m/m-01/" TargetMode="External"/><Relationship Id="rId194" Type="http://schemas.openxmlformats.org/officeDocument/2006/relationships/hyperlink" Target="https://fs-lps.com/catalog/m-components/m-050/" TargetMode="External"/><Relationship Id="rId208" Type="http://schemas.openxmlformats.org/officeDocument/2006/relationships/image" Target="../media/image66.png"/><Relationship Id="rId229" Type="http://schemas.openxmlformats.org/officeDocument/2006/relationships/hyperlink" Target="https://fs-lps.com/catalog/c/c-046/" TargetMode="External"/><Relationship Id="rId240" Type="http://schemas.openxmlformats.org/officeDocument/2006/relationships/hyperlink" Target="https://fs-lps.com/catalog/c/c-028/" TargetMode="External"/><Relationship Id="rId261" Type="http://schemas.openxmlformats.org/officeDocument/2006/relationships/image" Target="../media/image99.jpg"/><Relationship Id="rId14" Type="http://schemas.microsoft.com/office/2007/relationships/hdphoto" Target="../media/hdphoto7.wdp"/><Relationship Id="rId35" Type="http://schemas.openxmlformats.org/officeDocument/2006/relationships/image" Target="../media/image30.png"/><Relationship Id="rId56" Type="http://schemas.microsoft.com/office/2007/relationships/hdphoto" Target="../media/hdphoto28.wdp"/><Relationship Id="rId77" Type="http://schemas.openxmlformats.org/officeDocument/2006/relationships/image" Target="../media/image51.png"/><Relationship Id="rId100" Type="http://schemas.openxmlformats.org/officeDocument/2006/relationships/hyperlink" Target="https://fs-lps.com/catalog/c/c-042/" TargetMode="External"/><Relationship Id="rId282" Type="http://schemas.openxmlformats.org/officeDocument/2006/relationships/image" Target="../media/image120.jpg"/><Relationship Id="rId8" Type="http://schemas.microsoft.com/office/2007/relationships/hdphoto" Target="../media/hdphoto4.wdp"/><Relationship Id="rId98" Type="http://schemas.openxmlformats.org/officeDocument/2006/relationships/hyperlink" Target="https://fs-lps.com/catalog/c/c-034/" TargetMode="External"/><Relationship Id="rId121" Type="http://schemas.openxmlformats.org/officeDocument/2006/relationships/hyperlink" Target="https://fs-lps.com/catalog/h/h-041/" TargetMode="External"/><Relationship Id="rId142" Type="http://schemas.openxmlformats.org/officeDocument/2006/relationships/hyperlink" Target="https://fs-lps.com/catalog/k/k-201/" TargetMode="External"/><Relationship Id="rId163" Type="http://schemas.openxmlformats.org/officeDocument/2006/relationships/hyperlink" Target="https://fs-lps.com/catalog/k/k-910/" TargetMode="External"/><Relationship Id="rId184" Type="http://schemas.openxmlformats.org/officeDocument/2006/relationships/hyperlink" Target="https://fs-lps.com/catalog/m/m-05-120/" TargetMode="External"/><Relationship Id="rId219" Type="http://schemas.microsoft.com/office/2007/relationships/hdphoto" Target="../media/hdphoto48.wdp"/><Relationship Id="rId230" Type="http://schemas.openxmlformats.org/officeDocument/2006/relationships/hyperlink" Target="https://fs-lps.com/catalog/h/h-136/" TargetMode="External"/><Relationship Id="rId251" Type="http://schemas.openxmlformats.org/officeDocument/2006/relationships/image" Target="../media/image89.jpeg"/><Relationship Id="rId25" Type="http://schemas.openxmlformats.org/officeDocument/2006/relationships/image" Target="../media/image25.png"/><Relationship Id="rId46" Type="http://schemas.microsoft.com/office/2007/relationships/hdphoto" Target="../media/hdphoto23.wdp"/><Relationship Id="rId67" Type="http://schemas.openxmlformats.org/officeDocument/2006/relationships/image" Target="../media/image46.png"/><Relationship Id="rId272" Type="http://schemas.openxmlformats.org/officeDocument/2006/relationships/image" Target="../media/image110.jpg"/><Relationship Id="rId88" Type="http://schemas.openxmlformats.org/officeDocument/2006/relationships/image" Target="../media/image57.png"/><Relationship Id="rId111" Type="http://schemas.openxmlformats.org/officeDocument/2006/relationships/hyperlink" Target="https://fs-lps.com/catalog/h/h-019/" TargetMode="External"/><Relationship Id="rId132" Type="http://schemas.openxmlformats.org/officeDocument/2006/relationships/hyperlink" Target="https://fs-lps.com/catalog/h/h-073/" TargetMode="External"/><Relationship Id="rId153" Type="http://schemas.openxmlformats.org/officeDocument/2006/relationships/hyperlink" Target="https://fs-lps.com/catalog/k/k-805/" TargetMode="External"/><Relationship Id="rId174" Type="http://schemas.openxmlformats.org/officeDocument/2006/relationships/hyperlink" Target="https://fs-lps.com/catalog/m/m-02/" TargetMode="External"/><Relationship Id="rId195" Type="http://schemas.openxmlformats.org/officeDocument/2006/relationships/hyperlink" Target="https://fs-lps.com/catalog/m-components/m-052/" TargetMode="External"/><Relationship Id="rId209" Type="http://schemas.microsoft.com/office/2007/relationships/hdphoto" Target="../media/hdphoto44.wdp"/><Relationship Id="rId220" Type="http://schemas.openxmlformats.org/officeDocument/2006/relationships/image" Target="../media/image72.png"/><Relationship Id="rId241" Type="http://schemas.openxmlformats.org/officeDocument/2006/relationships/hyperlink" Target="https://fs-lps.com/catalog/h/h-022/" TargetMode="External"/><Relationship Id="rId15" Type="http://schemas.openxmlformats.org/officeDocument/2006/relationships/image" Target="../media/image20.png"/><Relationship Id="rId36" Type="http://schemas.microsoft.com/office/2007/relationships/hdphoto" Target="../media/hdphoto18.wdp"/><Relationship Id="rId57" Type="http://schemas.openxmlformats.org/officeDocument/2006/relationships/image" Target="../media/image41.png"/><Relationship Id="rId262" Type="http://schemas.openxmlformats.org/officeDocument/2006/relationships/image" Target="../media/image100.jpeg"/><Relationship Id="rId283" Type="http://schemas.openxmlformats.org/officeDocument/2006/relationships/image" Target="../media/image121.jpg"/><Relationship Id="rId78" Type="http://schemas.microsoft.com/office/2007/relationships/hdphoto" Target="../media/hdphoto39.wdp"/><Relationship Id="rId99" Type="http://schemas.openxmlformats.org/officeDocument/2006/relationships/hyperlink" Target="https://fs-lps.com/catalog/c/c-041/" TargetMode="External"/><Relationship Id="rId101" Type="http://schemas.openxmlformats.org/officeDocument/2006/relationships/hyperlink" Target="https://fs-lps.com/catalog/c/c-044/" TargetMode="External"/><Relationship Id="rId122" Type="http://schemas.openxmlformats.org/officeDocument/2006/relationships/hyperlink" Target="https://fs-lps.com/catalog/h/h-042/" TargetMode="External"/><Relationship Id="rId143" Type="http://schemas.openxmlformats.org/officeDocument/2006/relationships/hyperlink" Target="https://fs-lps.com/catalog/k/k-203/" TargetMode="External"/><Relationship Id="rId164" Type="http://schemas.openxmlformats.org/officeDocument/2006/relationships/hyperlink" Target="https://fs-lps.com/catalog/k/k-904/" TargetMode="External"/><Relationship Id="rId185" Type="http://schemas.openxmlformats.org/officeDocument/2006/relationships/hyperlink" Target="https://fs-lps.com/catalog/m/m-05-72/" TargetMode="External"/><Relationship Id="rId9" Type="http://schemas.openxmlformats.org/officeDocument/2006/relationships/image" Target="../media/image17.png"/><Relationship Id="rId210" Type="http://schemas.openxmlformats.org/officeDocument/2006/relationships/image" Target="../media/image67.png"/><Relationship Id="rId26" Type="http://schemas.microsoft.com/office/2007/relationships/hdphoto" Target="../media/hdphoto13.wdp"/><Relationship Id="rId231" Type="http://schemas.openxmlformats.org/officeDocument/2006/relationships/hyperlink" Target="https://fs-lps.com/catalog/m-components/m-115-130/" TargetMode="External"/><Relationship Id="rId252" Type="http://schemas.openxmlformats.org/officeDocument/2006/relationships/image" Target="../media/image90.jpeg"/><Relationship Id="rId273" Type="http://schemas.openxmlformats.org/officeDocument/2006/relationships/image" Target="../media/image111.jpg"/><Relationship Id="rId47" Type="http://schemas.openxmlformats.org/officeDocument/2006/relationships/image" Target="../media/image36.png"/><Relationship Id="rId68" Type="http://schemas.microsoft.com/office/2007/relationships/hdphoto" Target="../media/hdphoto34.wdp"/><Relationship Id="rId89" Type="http://schemas.openxmlformats.org/officeDocument/2006/relationships/hyperlink" Target="https://fs-lps.com/catalog/c/c-022/" TargetMode="External"/><Relationship Id="rId112" Type="http://schemas.openxmlformats.org/officeDocument/2006/relationships/hyperlink" Target="https://fs-lps.com/catalog/h/h-020/" TargetMode="External"/><Relationship Id="rId133" Type="http://schemas.openxmlformats.org/officeDocument/2006/relationships/hyperlink" Target="https://fs-lps.com/catalog/h/h-074/" TargetMode="External"/><Relationship Id="rId154" Type="http://schemas.openxmlformats.org/officeDocument/2006/relationships/hyperlink" Target="https://fs-lps.com/catalog/k/k-818/" TargetMode="External"/><Relationship Id="rId175" Type="http://schemas.openxmlformats.org/officeDocument/2006/relationships/hyperlink" Target="https://fs-lps.com/catalog/m/m-02-2/" TargetMode="External"/><Relationship Id="rId196" Type="http://schemas.openxmlformats.org/officeDocument/2006/relationships/hyperlink" Target="https://fs-lps.com/catalog/m-components/m-058/" TargetMode="External"/><Relationship Id="rId200" Type="http://schemas.openxmlformats.org/officeDocument/2006/relationships/hyperlink" Target="https://fs-lps.com/catalog/m-components/m-065/" TargetMode="External"/><Relationship Id="rId16" Type="http://schemas.microsoft.com/office/2007/relationships/hdphoto" Target="../media/hdphoto8.wdp"/><Relationship Id="rId221" Type="http://schemas.microsoft.com/office/2007/relationships/hdphoto" Target="../media/hdphoto49.wdp"/><Relationship Id="rId242" Type="http://schemas.openxmlformats.org/officeDocument/2006/relationships/image" Target="../media/image80.jpeg"/><Relationship Id="rId263" Type="http://schemas.openxmlformats.org/officeDocument/2006/relationships/image" Target="../media/image101.jpg"/><Relationship Id="rId284" Type="http://schemas.openxmlformats.org/officeDocument/2006/relationships/image" Target="../media/image122.png"/><Relationship Id="rId37" Type="http://schemas.openxmlformats.org/officeDocument/2006/relationships/image" Target="../media/image31.png"/><Relationship Id="rId58" Type="http://schemas.microsoft.com/office/2007/relationships/hdphoto" Target="../media/hdphoto29.wdp"/><Relationship Id="rId79" Type="http://schemas.openxmlformats.org/officeDocument/2006/relationships/image" Target="../media/image52.png"/><Relationship Id="rId102" Type="http://schemas.openxmlformats.org/officeDocument/2006/relationships/hyperlink" Target="https://fs-lps.com/catalog/c/c-061/" TargetMode="External"/><Relationship Id="rId123" Type="http://schemas.openxmlformats.org/officeDocument/2006/relationships/hyperlink" Target="https://fs-lps.com/catalog/h/h-043/" TargetMode="External"/><Relationship Id="rId144" Type="http://schemas.openxmlformats.org/officeDocument/2006/relationships/hyperlink" Target="https://fs-lps.com/catalog/k/k-220/" TargetMode="External"/><Relationship Id="rId90" Type="http://schemas.openxmlformats.org/officeDocument/2006/relationships/image" Target="../media/image58.png"/><Relationship Id="rId165" Type="http://schemas.openxmlformats.org/officeDocument/2006/relationships/hyperlink" Target="https://fs-lps.com/catalog/k/k-901-03/" TargetMode="External"/><Relationship Id="rId186" Type="http://schemas.openxmlformats.org/officeDocument/2006/relationships/hyperlink" Target="https://fs-lps.com/catalog/m/m-06r/" TargetMode="External"/><Relationship Id="rId211" Type="http://schemas.microsoft.com/office/2007/relationships/hdphoto" Target="../media/hdphoto45.wdp"/><Relationship Id="rId232" Type="http://schemas.openxmlformats.org/officeDocument/2006/relationships/image" Target="../media/image78.png"/><Relationship Id="rId253" Type="http://schemas.openxmlformats.org/officeDocument/2006/relationships/image" Target="../media/image91.jpeg"/><Relationship Id="rId274" Type="http://schemas.openxmlformats.org/officeDocument/2006/relationships/image" Target="../media/image112.jpg"/><Relationship Id="rId27" Type="http://schemas.openxmlformats.org/officeDocument/2006/relationships/image" Target="../media/image26.png"/><Relationship Id="rId48" Type="http://schemas.microsoft.com/office/2007/relationships/hdphoto" Target="../media/hdphoto24.wdp"/><Relationship Id="rId69" Type="http://schemas.openxmlformats.org/officeDocument/2006/relationships/image" Target="../media/image47.png"/><Relationship Id="rId113" Type="http://schemas.openxmlformats.org/officeDocument/2006/relationships/hyperlink" Target="https://fs-lps.com/catalog/h/h-024/" TargetMode="External"/><Relationship Id="rId134" Type="http://schemas.openxmlformats.org/officeDocument/2006/relationships/hyperlink" Target="https://fs-lps.com/catalog/h/h-081/" TargetMode="External"/><Relationship Id="rId80" Type="http://schemas.microsoft.com/office/2007/relationships/hdphoto" Target="../media/hdphoto40.wdp"/><Relationship Id="rId155" Type="http://schemas.openxmlformats.org/officeDocument/2006/relationships/hyperlink" Target="https://fs-lps.com/catalog/k/k-830/" TargetMode="External"/><Relationship Id="rId176" Type="http://schemas.openxmlformats.org/officeDocument/2006/relationships/hyperlink" Target="https://fs-lps.com/catalog/m/m-03/" TargetMode="External"/><Relationship Id="rId197" Type="http://schemas.openxmlformats.org/officeDocument/2006/relationships/hyperlink" Target="https://fs-lps.com/catalog/m-components/m-060/" TargetMode="External"/><Relationship Id="rId201" Type="http://schemas.openxmlformats.org/officeDocument/2006/relationships/hyperlink" Target="https://fs-lps.com/catalog/m-components/m-067/" TargetMode="External"/><Relationship Id="rId222" Type="http://schemas.openxmlformats.org/officeDocument/2006/relationships/image" Target="../media/image73.jpeg"/><Relationship Id="rId243" Type="http://schemas.openxmlformats.org/officeDocument/2006/relationships/image" Target="../media/image81.jpg"/><Relationship Id="rId264" Type="http://schemas.openxmlformats.org/officeDocument/2006/relationships/image" Target="../media/image102.jpeg"/><Relationship Id="rId285" Type="http://schemas.openxmlformats.org/officeDocument/2006/relationships/hyperlink" Target="https://fs-lps.com/catalog/h/h-200/" TargetMode="External"/><Relationship Id="rId17" Type="http://schemas.openxmlformats.org/officeDocument/2006/relationships/image" Target="../media/image21.png"/><Relationship Id="rId38" Type="http://schemas.microsoft.com/office/2007/relationships/hdphoto" Target="../media/hdphoto19.wdp"/><Relationship Id="rId59" Type="http://schemas.openxmlformats.org/officeDocument/2006/relationships/image" Target="../media/image42.png"/><Relationship Id="rId103" Type="http://schemas.openxmlformats.org/officeDocument/2006/relationships/hyperlink" Target="https://fs-lps.com/catalog/c/c-092/" TargetMode="External"/><Relationship Id="rId124" Type="http://schemas.openxmlformats.org/officeDocument/2006/relationships/hyperlink" Target="https://fs-lps.com/catalog/h/h-051/" TargetMode="External"/><Relationship Id="rId70" Type="http://schemas.microsoft.com/office/2007/relationships/hdphoto" Target="../media/hdphoto35.wdp"/><Relationship Id="rId91" Type="http://schemas.openxmlformats.org/officeDocument/2006/relationships/hyperlink" Target="https://fs-lps.com/catalog/c/c-024/" TargetMode="External"/><Relationship Id="rId145" Type="http://schemas.openxmlformats.org/officeDocument/2006/relationships/hyperlink" Target="https://fs-lps.com/catalog/k/k-271/" TargetMode="External"/><Relationship Id="rId166" Type="http://schemas.openxmlformats.org/officeDocument/2006/relationships/hyperlink" Target="https://fs-lps.com/catalog/k/k-401/" TargetMode="External"/><Relationship Id="rId187" Type="http://schemas.openxmlformats.org/officeDocument/2006/relationships/hyperlink" Target="https://fs-lps.com/catalog/m/m-10-1/" TargetMode="External"/><Relationship Id="rId1" Type="http://schemas.openxmlformats.org/officeDocument/2006/relationships/image" Target="../media/image13.png"/><Relationship Id="rId212" Type="http://schemas.openxmlformats.org/officeDocument/2006/relationships/image" Target="../media/image68.png"/><Relationship Id="rId233" Type="http://schemas.openxmlformats.org/officeDocument/2006/relationships/hyperlink" Target="https://fs-lps.com/catalog/m-components/m-025/" TargetMode="External"/><Relationship Id="rId254" Type="http://schemas.openxmlformats.org/officeDocument/2006/relationships/image" Target="../media/image92.jpeg"/><Relationship Id="rId28" Type="http://schemas.microsoft.com/office/2007/relationships/hdphoto" Target="../media/hdphoto14.wdp"/><Relationship Id="rId49" Type="http://schemas.openxmlformats.org/officeDocument/2006/relationships/image" Target="../media/image37.png"/><Relationship Id="rId114" Type="http://schemas.openxmlformats.org/officeDocument/2006/relationships/hyperlink" Target="https://fs-lps.com/catalog/h/h-026/" TargetMode="External"/><Relationship Id="rId275" Type="http://schemas.openxmlformats.org/officeDocument/2006/relationships/image" Target="../media/image113.jpg"/><Relationship Id="rId60" Type="http://schemas.microsoft.com/office/2007/relationships/hdphoto" Target="../media/hdphoto30.wdp"/><Relationship Id="rId81" Type="http://schemas.openxmlformats.org/officeDocument/2006/relationships/image" Target="../media/image53.png"/><Relationship Id="rId135" Type="http://schemas.openxmlformats.org/officeDocument/2006/relationships/hyperlink" Target="https://fs-lps.com/catalog/h/h-082/" TargetMode="External"/><Relationship Id="rId156" Type="http://schemas.openxmlformats.org/officeDocument/2006/relationships/hyperlink" Target="https://fs-lps.com/catalog/k/k-838/" TargetMode="External"/><Relationship Id="rId177" Type="http://schemas.openxmlformats.org/officeDocument/2006/relationships/hyperlink" Target="https://fs-lps.com/catalog/m/m-04/" TargetMode="External"/><Relationship Id="rId198" Type="http://schemas.openxmlformats.org/officeDocument/2006/relationships/hyperlink" Target="https://fs-lps.com/catalog/m-components/m-062/" TargetMode="External"/><Relationship Id="rId202" Type="http://schemas.openxmlformats.org/officeDocument/2006/relationships/hyperlink" Target="https://fs-lps.com/catalog/m-components/m-083/" TargetMode="External"/><Relationship Id="rId223" Type="http://schemas.openxmlformats.org/officeDocument/2006/relationships/hyperlink" Target="https://fs-lps.com/catalog/m/m-05-90/" TargetMode="External"/><Relationship Id="rId244" Type="http://schemas.openxmlformats.org/officeDocument/2006/relationships/image" Target="../media/image82.jpeg"/><Relationship Id="rId18" Type="http://schemas.microsoft.com/office/2007/relationships/hdphoto" Target="../media/hdphoto9.wdp"/><Relationship Id="rId39" Type="http://schemas.openxmlformats.org/officeDocument/2006/relationships/image" Target="../media/image32.png"/><Relationship Id="rId265" Type="http://schemas.openxmlformats.org/officeDocument/2006/relationships/image" Target="../media/image103.jpg"/><Relationship Id="rId286" Type="http://schemas.openxmlformats.org/officeDocument/2006/relationships/image" Target="../media/image123.jpeg"/><Relationship Id="rId50" Type="http://schemas.microsoft.com/office/2007/relationships/hdphoto" Target="../media/hdphoto25.wdp"/><Relationship Id="rId104" Type="http://schemas.openxmlformats.org/officeDocument/2006/relationships/image" Target="../media/image62.png"/><Relationship Id="rId125" Type="http://schemas.openxmlformats.org/officeDocument/2006/relationships/hyperlink" Target="https://fs-lps.com/catalog/h/h-053/" TargetMode="External"/><Relationship Id="rId146" Type="http://schemas.openxmlformats.org/officeDocument/2006/relationships/hyperlink" Target="https://fs-lps.com/catalog/k/k-274-76/" TargetMode="External"/><Relationship Id="rId167" Type="http://schemas.openxmlformats.org/officeDocument/2006/relationships/hyperlink" Target="https://fs-lps.com/catalog/k/k-402-03/" TargetMode="External"/><Relationship Id="rId188" Type="http://schemas.openxmlformats.org/officeDocument/2006/relationships/hyperlink" Target="https://fs-lps.com/catalog/m/m-10-2/" TargetMode="External"/><Relationship Id="rId71" Type="http://schemas.openxmlformats.org/officeDocument/2006/relationships/image" Target="../media/image48.png"/><Relationship Id="rId92" Type="http://schemas.openxmlformats.org/officeDocument/2006/relationships/image" Target="../media/image59.png"/><Relationship Id="rId213" Type="http://schemas.microsoft.com/office/2007/relationships/hdphoto" Target="../media/hdphoto46.wdp"/><Relationship Id="rId234" Type="http://schemas.openxmlformats.org/officeDocument/2006/relationships/hyperlink" Target="https://fs-lps.com/catalog/wires/w-09-t/" TargetMode="External"/><Relationship Id="rId2" Type="http://schemas.microsoft.com/office/2007/relationships/hdphoto" Target="../media/hdphoto1.wdp"/><Relationship Id="rId29" Type="http://schemas.openxmlformats.org/officeDocument/2006/relationships/image" Target="../media/image27.png"/><Relationship Id="rId255" Type="http://schemas.openxmlformats.org/officeDocument/2006/relationships/image" Target="../media/image93.jpeg"/><Relationship Id="rId276" Type="http://schemas.openxmlformats.org/officeDocument/2006/relationships/image" Target="../media/image114.jpg"/><Relationship Id="rId40" Type="http://schemas.microsoft.com/office/2007/relationships/hdphoto" Target="../media/hdphoto20.wdp"/><Relationship Id="rId115" Type="http://schemas.openxmlformats.org/officeDocument/2006/relationships/hyperlink" Target="https://fs-lps.com/catalog/h/h-028-29/" TargetMode="External"/><Relationship Id="rId136" Type="http://schemas.openxmlformats.org/officeDocument/2006/relationships/hyperlink" Target="https://fs-lps.com/catalog/h/h-091/" TargetMode="External"/><Relationship Id="rId157" Type="http://schemas.openxmlformats.org/officeDocument/2006/relationships/hyperlink" Target="https://fs-lps.com/catalog/k/k-808-16/" TargetMode="External"/><Relationship Id="rId178" Type="http://schemas.openxmlformats.org/officeDocument/2006/relationships/hyperlink" Target="https://fs-lps.com/catalog/m/m-05-2/" TargetMode="External"/><Relationship Id="rId61" Type="http://schemas.openxmlformats.org/officeDocument/2006/relationships/image" Target="../media/image43.png"/><Relationship Id="rId82" Type="http://schemas.microsoft.com/office/2007/relationships/hdphoto" Target="../media/hdphoto41.wdp"/><Relationship Id="rId199" Type="http://schemas.openxmlformats.org/officeDocument/2006/relationships/hyperlink" Target="https://fs-lps.com/catalog/m-components/m-054/" TargetMode="External"/><Relationship Id="rId203" Type="http://schemas.openxmlformats.org/officeDocument/2006/relationships/hyperlink" Target="https://fs-lps.com/catalog/m-components/m-091/" TargetMode="External"/><Relationship Id="rId19" Type="http://schemas.openxmlformats.org/officeDocument/2006/relationships/image" Target="../media/image22.png"/><Relationship Id="rId224" Type="http://schemas.openxmlformats.org/officeDocument/2006/relationships/image" Target="../media/image74.png"/><Relationship Id="rId245" Type="http://schemas.openxmlformats.org/officeDocument/2006/relationships/image" Target="../media/image83.jpg"/><Relationship Id="rId266" Type="http://schemas.openxmlformats.org/officeDocument/2006/relationships/image" Target="../media/image104.jpeg"/><Relationship Id="rId287" Type="http://schemas.openxmlformats.org/officeDocument/2006/relationships/image" Target="../media/image124.jpeg"/><Relationship Id="rId30" Type="http://schemas.microsoft.com/office/2007/relationships/hdphoto" Target="../media/hdphoto15.wdp"/><Relationship Id="rId105" Type="http://schemas.openxmlformats.org/officeDocument/2006/relationships/hyperlink" Target="https://fs-lps.com/catalog/c/c-094/" TargetMode="External"/><Relationship Id="rId126" Type="http://schemas.openxmlformats.org/officeDocument/2006/relationships/hyperlink" Target="https://fs-lps.com/catalog/h/h-052/" TargetMode="External"/><Relationship Id="rId147" Type="http://schemas.openxmlformats.org/officeDocument/2006/relationships/hyperlink" Target="https://fs-lps.com/catalog/k/k-308/" TargetMode="External"/><Relationship Id="rId168" Type="http://schemas.openxmlformats.org/officeDocument/2006/relationships/image" Target="../media/image63.png"/><Relationship Id="rId51" Type="http://schemas.openxmlformats.org/officeDocument/2006/relationships/image" Target="../media/image38.png"/><Relationship Id="rId72" Type="http://schemas.microsoft.com/office/2007/relationships/hdphoto" Target="../media/hdphoto36.wdp"/><Relationship Id="rId93" Type="http://schemas.openxmlformats.org/officeDocument/2006/relationships/hyperlink" Target="https://fs-lps.com/catalog/c/c-030/" TargetMode="External"/><Relationship Id="rId189" Type="http://schemas.openxmlformats.org/officeDocument/2006/relationships/hyperlink" Target="https://fs-lps.com/catalog/m/m-10-3/" TargetMode="External"/><Relationship Id="rId3" Type="http://schemas.openxmlformats.org/officeDocument/2006/relationships/image" Target="../media/image14.png"/><Relationship Id="rId214" Type="http://schemas.openxmlformats.org/officeDocument/2006/relationships/hyperlink" Target="https://fs-lps.com/catalog/k/k-1000/" TargetMode="External"/><Relationship Id="rId235" Type="http://schemas.openxmlformats.org/officeDocument/2006/relationships/hyperlink" Target="https://fs-lps.com/catalog/h/h-335-338/" TargetMode="External"/><Relationship Id="rId256" Type="http://schemas.openxmlformats.org/officeDocument/2006/relationships/image" Target="../media/image94.jpeg"/><Relationship Id="rId277" Type="http://schemas.openxmlformats.org/officeDocument/2006/relationships/image" Target="../media/image115.jpg"/><Relationship Id="rId116" Type="http://schemas.openxmlformats.org/officeDocument/2006/relationships/hyperlink" Target="https://fs-lps.com/catalog/h/h-030/" TargetMode="External"/><Relationship Id="rId137" Type="http://schemas.openxmlformats.org/officeDocument/2006/relationships/hyperlink" Target="https://fs-lps.com/catalog/h/h-092/" TargetMode="External"/><Relationship Id="rId158" Type="http://schemas.openxmlformats.org/officeDocument/2006/relationships/hyperlink" Target="https://fs-lps.com/catalog/k/k-870/" TargetMode="External"/><Relationship Id="rId20" Type="http://schemas.microsoft.com/office/2007/relationships/hdphoto" Target="../media/hdphoto10.wdp"/><Relationship Id="rId41" Type="http://schemas.openxmlformats.org/officeDocument/2006/relationships/image" Target="../media/image33.png"/><Relationship Id="rId62" Type="http://schemas.microsoft.com/office/2007/relationships/hdphoto" Target="../media/hdphoto31.wdp"/><Relationship Id="rId83" Type="http://schemas.openxmlformats.org/officeDocument/2006/relationships/image" Target="../media/image54.png"/><Relationship Id="rId179" Type="http://schemas.openxmlformats.org/officeDocument/2006/relationships/hyperlink" Target="https://fs-lps.com/catalog/m/m-06/" TargetMode="External"/><Relationship Id="rId190" Type="http://schemas.openxmlformats.org/officeDocument/2006/relationships/hyperlink" Target="https://fs-lps.com/catalog/m/m-12/" TargetMode="External"/><Relationship Id="rId204" Type="http://schemas.openxmlformats.org/officeDocument/2006/relationships/hyperlink" Target="https://fs-lps.com/catalog/m-components/m-415-430/" TargetMode="External"/><Relationship Id="rId225" Type="http://schemas.openxmlformats.org/officeDocument/2006/relationships/image" Target="../media/image75.png"/><Relationship Id="rId246" Type="http://schemas.openxmlformats.org/officeDocument/2006/relationships/image" Target="../media/image84.jpeg"/><Relationship Id="rId267" Type="http://schemas.openxmlformats.org/officeDocument/2006/relationships/image" Target="../media/image105.jpg"/><Relationship Id="rId288" Type="http://schemas.openxmlformats.org/officeDocument/2006/relationships/hyperlink" Target="https://fs-lps.com/catalog/c/c-063/" TargetMode="External"/><Relationship Id="rId106" Type="http://schemas.openxmlformats.org/officeDocument/2006/relationships/hyperlink" Target="https://fs-lps.com/catalog/c/c-099/" TargetMode="External"/><Relationship Id="rId127" Type="http://schemas.openxmlformats.org/officeDocument/2006/relationships/hyperlink" Target="https://fs-lps.com/catalog/h/h-061/" TargetMode="External"/><Relationship Id="rId10" Type="http://schemas.microsoft.com/office/2007/relationships/hdphoto" Target="../media/hdphoto5.wdp"/><Relationship Id="rId31" Type="http://schemas.openxmlformats.org/officeDocument/2006/relationships/image" Target="../media/image28.png"/><Relationship Id="rId52" Type="http://schemas.microsoft.com/office/2007/relationships/hdphoto" Target="../media/hdphoto26.wdp"/><Relationship Id="rId73" Type="http://schemas.openxmlformats.org/officeDocument/2006/relationships/image" Target="../media/image49.png"/><Relationship Id="rId94" Type="http://schemas.openxmlformats.org/officeDocument/2006/relationships/image" Target="../media/image60.png"/><Relationship Id="rId148" Type="http://schemas.openxmlformats.org/officeDocument/2006/relationships/hyperlink" Target="https://fs-lps.com/catalog/k/k-391/" TargetMode="External"/><Relationship Id="rId169" Type="http://schemas.microsoft.com/office/2007/relationships/hdphoto" Target="../media/hdphoto42.wdp"/><Relationship Id="rId4" Type="http://schemas.microsoft.com/office/2007/relationships/hdphoto" Target="../media/hdphoto2.wdp"/><Relationship Id="rId180" Type="http://schemas.openxmlformats.org/officeDocument/2006/relationships/hyperlink" Target="https://fs-lps.com/catalog/m/m-07/" TargetMode="External"/><Relationship Id="rId215" Type="http://schemas.openxmlformats.org/officeDocument/2006/relationships/image" Target="../media/image69.jpeg"/><Relationship Id="rId236" Type="http://schemas.openxmlformats.org/officeDocument/2006/relationships/hyperlink" Target="https://fs-lps.com/catalog/h/h-093/" TargetMode="External"/><Relationship Id="rId257" Type="http://schemas.openxmlformats.org/officeDocument/2006/relationships/image" Target="../media/image95.jpeg"/><Relationship Id="rId278" Type="http://schemas.openxmlformats.org/officeDocument/2006/relationships/image" Target="../media/image116.jpeg"/><Relationship Id="rId42" Type="http://schemas.microsoft.com/office/2007/relationships/hdphoto" Target="../media/hdphoto21.wdp"/><Relationship Id="rId84" Type="http://schemas.openxmlformats.org/officeDocument/2006/relationships/image" Target="../media/image55.png"/><Relationship Id="rId138" Type="http://schemas.openxmlformats.org/officeDocument/2006/relationships/hyperlink" Target="https://fs-lps.com/catalog/h/h-820/" TargetMode="External"/><Relationship Id="rId191" Type="http://schemas.openxmlformats.org/officeDocument/2006/relationships/hyperlink" Target="https://fs-lps.com/catalog/m-components/m-016/" TargetMode="External"/><Relationship Id="rId205" Type="http://schemas.openxmlformats.org/officeDocument/2006/relationships/hyperlink" Target="https://fs-lps.com/catalog/wires/w-08-al/" TargetMode="External"/><Relationship Id="rId247" Type="http://schemas.openxmlformats.org/officeDocument/2006/relationships/image" Target="../media/image85.jpeg"/><Relationship Id="rId107" Type="http://schemas.openxmlformats.org/officeDocument/2006/relationships/hyperlink" Target="https://fs-lps.com/catalog/h/h-011/" TargetMode="External"/><Relationship Id="rId11" Type="http://schemas.openxmlformats.org/officeDocument/2006/relationships/image" Target="../media/image18.png"/><Relationship Id="rId53" Type="http://schemas.openxmlformats.org/officeDocument/2006/relationships/image" Target="../media/image39.png"/><Relationship Id="rId149" Type="http://schemas.openxmlformats.org/officeDocument/2006/relationships/hyperlink" Target="https://fs-lps.com/catalog/k/k-681-82/" TargetMode="External"/><Relationship Id="rId95" Type="http://schemas.openxmlformats.org/officeDocument/2006/relationships/hyperlink" Target="https://fs-lps.com/catalog/c/c-031/" TargetMode="External"/><Relationship Id="rId160" Type="http://schemas.openxmlformats.org/officeDocument/2006/relationships/hyperlink" Target="https://fs-lps.com/catalog/k/k-880/" TargetMode="External"/><Relationship Id="rId216" Type="http://schemas.openxmlformats.org/officeDocument/2006/relationships/image" Target="../media/image70.png"/><Relationship Id="rId258" Type="http://schemas.openxmlformats.org/officeDocument/2006/relationships/image" Target="../media/image96.jpeg"/><Relationship Id="rId22" Type="http://schemas.microsoft.com/office/2007/relationships/hdphoto" Target="../media/hdphoto11.wdp"/><Relationship Id="rId64" Type="http://schemas.microsoft.com/office/2007/relationships/hdphoto" Target="../media/hdphoto32.wdp"/><Relationship Id="rId118" Type="http://schemas.openxmlformats.org/officeDocument/2006/relationships/hyperlink" Target="https://fs-lps.com/catalog/h/h-035/" TargetMode="External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https://fs-lps.com/catalog/g/g-115/" TargetMode="External"/><Relationship Id="rId21" Type="http://schemas.openxmlformats.org/officeDocument/2006/relationships/hyperlink" Target="https://fs-lps.com/catalog/g/g-20-5/" TargetMode="External"/><Relationship Id="rId42" Type="http://schemas.openxmlformats.org/officeDocument/2006/relationships/hyperlink" Target="https://fs-lps.com/catalog/g/g-18-3/" TargetMode="External"/><Relationship Id="rId47" Type="http://schemas.microsoft.com/office/2007/relationships/hdphoto" Target="../media/hdphoto54.wdp"/><Relationship Id="rId63" Type="http://schemas.openxmlformats.org/officeDocument/2006/relationships/hyperlink" Target="https://fs-lps.com/catalog/wires/w-08-st/" TargetMode="External"/><Relationship Id="rId68" Type="http://schemas.openxmlformats.org/officeDocument/2006/relationships/image" Target="../media/image141.jpeg"/><Relationship Id="rId2" Type="http://schemas.microsoft.com/office/2007/relationships/hdphoto" Target="../media/hdphoto51.wdp"/><Relationship Id="rId16" Type="http://schemas.openxmlformats.org/officeDocument/2006/relationships/hyperlink" Target="https://fs-lps.com/catalog/g/g-16-4/" TargetMode="External"/><Relationship Id="rId29" Type="http://schemas.openxmlformats.org/officeDocument/2006/relationships/image" Target="../media/image130.jpg"/><Relationship Id="rId11" Type="http://schemas.openxmlformats.org/officeDocument/2006/relationships/image" Target="../media/image61.png"/><Relationship Id="rId24" Type="http://schemas.openxmlformats.org/officeDocument/2006/relationships/hyperlink" Target="https://fs-lps.com/catalog/g/g-15/" TargetMode="External"/><Relationship Id="rId32" Type="http://schemas.microsoft.com/office/2007/relationships/hdphoto" Target="../media/hdphoto39.wdp"/><Relationship Id="rId37" Type="http://schemas.openxmlformats.org/officeDocument/2006/relationships/hyperlink" Target="https://fs-lps.com/catalog/g/g-16-3/" TargetMode="External"/><Relationship Id="rId40" Type="http://schemas.openxmlformats.org/officeDocument/2006/relationships/hyperlink" Target="https://fs-lps.com/catalog/c/c-046/" TargetMode="External"/><Relationship Id="rId45" Type="http://schemas.openxmlformats.org/officeDocument/2006/relationships/hyperlink" Target="https://fs-lps.com/catalog/c/c-041/" TargetMode="External"/><Relationship Id="rId53" Type="http://schemas.openxmlformats.org/officeDocument/2006/relationships/hyperlink" Target="https://fs-lps.com/catalog/h/h-036/" TargetMode="External"/><Relationship Id="rId58" Type="http://schemas.openxmlformats.org/officeDocument/2006/relationships/image" Target="../media/image137.jpeg"/><Relationship Id="rId66" Type="http://schemas.openxmlformats.org/officeDocument/2006/relationships/image" Target="../media/image92.jpeg"/><Relationship Id="rId74" Type="http://schemas.openxmlformats.org/officeDocument/2006/relationships/image" Target="../media/image147.jpeg"/><Relationship Id="rId5" Type="http://schemas.openxmlformats.org/officeDocument/2006/relationships/image" Target="../media/image127.png"/><Relationship Id="rId61" Type="http://schemas.openxmlformats.org/officeDocument/2006/relationships/image" Target="../media/image138.png"/><Relationship Id="rId19" Type="http://schemas.openxmlformats.org/officeDocument/2006/relationships/hyperlink" Target="https://fs-lps.com/catalog/g/g-20-1/" TargetMode="External"/><Relationship Id="rId14" Type="http://schemas.openxmlformats.org/officeDocument/2006/relationships/hyperlink" Target="https://fs-lps.com/catalog/g/g-16-1/" TargetMode="External"/><Relationship Id="rId22" Type="http://schemas.openxmlformats.org/officeDocument/2006/relationships/hyperlink" Target="https://fs-lps.com/catalog/g/g-20-8/" TargetMode="External"/><Relationship Id="rId27" Type="http://schemas.openxmlformats.org/officeDocument/2006/relationships/hyperlink" Target="https://fs-lps.com/catalog/g/g-290/" TargetMode="External"/><Relationship Id="rId30" Type="http://schemas.openxmlformats.org/officeDocument/2006/relationships/hyperlink" Target="https://fs-lps.com/catalog/g/g-14/" TargetMode="External"/><Relationship Id="rId35" Type="http://schemas.openxmlformats.org/officeDocument/2006/relationships/image" Target="../media/image131.png"/><Relationship Id="rId43" Type="http://schemas.openxmlformats.org/officeDocument/2006/relationships/hyperlink" Target="https://fs-lps.com/catalog/g/g-14-1/" TargetMode="External"/><Relationship Id="rId48" Type="http://schemas.openxmlformats.org/officeDocument/2006/relationships/hyperlink" Target="https://fs-lps.com/catalog/g/g-15-1/" TargetMode="External"/><Relationship Id="rId56" Type="http://schemas.openxmlformats.org/officeDocument/2006/relationships/image" Target="../media/image135.jpeg"/><Relationship Id="rId64" Type="http://schemas.openxmlformats.org/officeDocument/2006/relationships/hyperlink" Target="https://fs-lps.com/catalog/wires/w-25x4-st/" TargetMode="External"/><Relationship Id="rId69" Type="http://schemas.openxmlformats.org/officeDocument/2006/relationships/image" Target="../media/image142.jpeg"/><Relationship Id="rId8" Type="http://schemas.openxmlformats.org/officeDocument/2006/relationships/image" Target="../media/image128.jpeg"/><Relationship Id="rId51" Type="http://schemas.openxmlformats.org/officeDocument/2006/relationships/image" Target="../media/image133.png"/><Relationship Id="rId72" Type="http://schemas.openxmlformats.org/officeDocument/2006/relationships/image" Target="../media/image145.jpg"/><Relationship Id="rId3" Type="http://schemas.openxmlformats.org/officeDocument/2006/relationships/image" Target="../media/image126.png"/><Relationship Id="rId12" Type="http://schemas.openxmlformats.org/officeDocument/2006/relationships/hyperlink" Target="https://fs-lps.com/catalog/h/h-136/" TargetMode="External"/><Relationship Id="rId17" Type="http://schemas.openxmlformats.org/officeDocument/2006/relationships/hyperlink" Target="https://fs-lps.com/catalog/g/g-18/" TargetMode="External"/><Relationship Id="rId25" Type="http://schemas.openxmlformats.org/officeDocument/2006/relationships/hyperlink" Target="https://fs-lps.com/catalog/g/g-101/" TargetMode="External"/><Relationship Id="rId33" Type="http://schemas.openxmlformats.org/officeDocument/2006/relationships/hyperlink" Target="https://fs-lps.com/catalog/k/k-683/" TargetMode="External"/><Relationship Id="rId38" Type="http://schemas.openxmlformats.org/officeDocument/2006/relationships/hyperlink" Target="https://fs-lps.com/catalog/c/c-042/" TargetMode="External"/><Relationship Id="rId46" Type="http://schemas.openxmlformats.org/officeDocument/2006/relationships/image" Target="../media/image132.png"/><Relationship Id="rId59" Type="http://schemas.openxmlformats.org/officeDocument/2006/relationships/image" Target="../media/image13.png"/><Relationship Id="rId67" Type="http://schemas.openxmlformats.org/officeDocument/2006/relationships/image" Target="../media/image140.jpeg"/><Relationship Id="rId20" Type="http://schemas.openxmlformats.org/officeDocument/2006/relationships/hyperlink" Target="https://fs-lps.com/catalog/g/g-20-2/" TargetMode="External"/><Relationship Id="rId41" Type="http://schemas.openxmlformats.org/officeDocument/2006/relationships/hyperlink" Target="https://fs-lps.com/catalog/g/g-160/" TargetMode="External"/><Relationship Id="rId54" Type="http://schemas.openxmlformats.org/officeDocument/2006/relationships/image" Target="../media/image134.png"/><Relationship Id="rId62" Type="http://schemas.microsoft.com/office/2007/relationships/hdphoto" Target="../media/hdphoto57.wdp"/><Relationship Id="rId70" Type="http://schemas.openxmlformats.org/officeDocument/2006/relationships/image" Target="../media/image143.jpeg"/><Relationship Id="rId75" Type="http://schemas.openxmlformats.org/officeDocument/2006/relationships/image" Target="../media/image148.jpg"/><Relationship Id="rId1" Type="http://schemas.openxmlformats.org/officeDocument/2006/relationships/image" Target="../media/image125.png"/><Relationship Id="rId6" Type="http://schemas.openxmlformats.org/officeDocument/2006/relationships/image" Target="../media/image42.png"/><Relationship Id="rId15" Type="http://schemas.openxmlformats.org/officeDocument/2006/relationships/hyperlink" Target="https://fs-lps.com/catalog/g/g-16-2/" TargetMode="External"/><Relationship Id="rId23" Type="http://schemas.openxmlformats.org/officeDocument/2006/relationships/hyperlink" Target="https://fs-lps.com/catalog/g/g-20/" TargetMode="External"/><Relationship Id="rId28" Type="http://schemas.openxmlformats.org/officeDocument/2006/relationships/image" Target="../media/image129.jpeg"/><Relationship Id="rId36" Type="http://schemas.microsoft.com/office/2007/relationships/hdphoto" Target="../media/hdphoto53.wdp"/><Relationship Id="rId49" Type="http://schemas.openxmlformats.org/officeDocument/2006/relationships/hyperlink" Target="https://fs-lps.com/catalog/g/g-15-2/" TargetMode="External"/><Relationship Id="rId57" Type="http://schemas.openxmlformats.org/officeDocument/2006/relationships/image" Target="../media/image136.jpeg"/><Relationship Id="rId10" Type="http://schemas.openxmlformats.org/officeDocument/2006/relationships/hyperlink" Target="https://fs-lps.com/catalog/h/h-035/" TargetMode="External"/><Relationship Id="rId31" Type="http://schemas.openxmlformats.org/officeDocument/2006/relationships/image" Target="../media/image51.png"/><Relationship Id="rId44" Type="http://schemas.openxmlformats.org/officeDocument/2006/relationships/hyperlink" Target="https://fs-lps.com/catalog/g/g-14-2/" TargetMode="External"/><Relationship Id="rId52" Type="http://schemas.microsoft.com/office/2007/relationships/hdphoto" Target="../media/hdphoto55.wdp"/><Relationship Id="rId60" Type="http://schemas.microsoft.com/office/2007/relationships/hdphoto" Target="../media/hdphoto1.wdp"/><Relationship Id="rId65" Type="http://schemas.openxmlformats.org/officeDocument/2006/relationships/image" Target="../media/image139.jpeg"/><Relationship Id="rId73" Type="http://schemas.openxmlformats.org/officeDocument/2006/relationships/image" Target="../media/image146.jpg"/><Relationship Id="rId4" Type="http://schemas.microsoft.com/office/2007/relationships/hdphoto" Target="../media/hdphoto52.wdp"/><Relationship Id="rId9" Type="http://schemas.openxmlformats.org/officeDocument/2006/relationships/image" Target="../media/image55.png"/><Relationship Id="rId13" Type="http://schemas.openxmlformats.org/officeDocument/2006/relationships/hyperlink" Target="https://fs-lps.com/catalog/g/g-16/" TargetMode="External"/><Relationship Id="rId18" Type="http://schemas.openxmlformats.org/officeDocument/2006/relationships/hyperlink" Target="https://fs-lps.com/catalog/g/g-18-1/" TargetMode="External"/><Relationship Id="rId39" Type="http://schemas.openxmlformats.org/officeDocument/2006/relationships/image" Target="../media/image59.png"/><Relationship Id="rId34" Type="http://schemas.openxmlformats.org/officeDocument/2006/relationships/hyperlink" Target="https://fs-lps.com/catalog/g/g-16-5/" TargetMode="External"/><Relationship Id="rId50" Type="http://schemas.openxmlformats.org/officeDocument/2006/relationships/hyperlink" Target="https://fs-lps.com/catalog/g/g-15-3/" TargetMode="External"/><Relationship Id="rId55" Type="http://schemas.microsoft.com/office/2007/relationships/hdphoto" Target="../media/hdphoto56.wdp"/><Relationship Id="rId76" Type="http://schemas.openxmlformats.org/officeDocument/2006/relationships/image" Target="../media/image149.jpeg"/><Relationship Id="rId7" Type="http://schemas.microsoft.com/office/2007/relationships/hdphoto" Target="../media/hdphoto30.wdp"/><Relationship Id="rId71" Type="http://schemas.openxmlformats.org/officeDocument/2006/relationships/image" Target="../media/image144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fs-lps.com/catalog/m-20/11-16/" TargetMode="External"/><Relationship Id="rId13" Type="http://schemas.openxmlformats.org/officeDocument/2006/relationships/image" Target="../media/image156.png"/><Relationship Id="rId18" Type="http://schemas.openxmlformats.org/officeDocument/2006/relationships/hyperlink" Target="https://fs-lps.com/catalog/m-20/02/" TargetMode="External"/><Relationship Id="rId26" Type="http://schemas.openxmlformats.org/officeDocument/2006/relationships/image" Target="../media/image159.png"/><Relationship Id="rId3" Type="http://schemas.microsoft.com/office/2007/relationships/hdphoto" Target="../media/hdphoto58.wdp"/><Relationship Id="rId21" Type="http://schemas.openxmlformats.org/officeDocument/2006/relationships/image" Target="../media/image158.png"/><Relationship Id="rId7" Type="http://schemas.openxmlformats.org/officeDocument/2006/relationships/image" Target="../media/image153.png"/><Relationship Id="rId12" Type="http://schemas.openxmlformats.org/officeDocument/2006/relationships/hyperlink" Target="https://fs-lps.com/catalog/m-20/23-28/" TargetMode="External"/><Relationship Id="rId17" Type="http://schemas.openxmlformats.org/officeDocument/2006/relationships/image" Target="../media/image61.png"/><Relationship Id="rId25" Type="http://schemas.openxmlformats.org/officeDocument/2006/relationships/hyperlink" Target="https://fs-lps.com/catalog/m-20/21-26/" TargetMode="External"/><Relationship Id="rId2" Type="http://schemas.openxmlformats.org/officeDocument/2006/relationships/image" Target="../media/image151.png"/><Relationship Id="rId16" Type="http://schemas.openxmlformats.org/officeDocument/2006/relationships/hyperlink" Target="https://fs-lps.com/catalog/m-20/01/" TargetMode="External"/><Relationship Id="rId20" Type="http://schemas.openxmlformats.org/officeDocument/2006/relationships/hyperlink" Target="https://fs-lps.com/catalog/m-20/06-08/" TargetMode="External"/><Relationship Id="rId29" Type="http://schemas.openxmlformats.org/officeDocument/2006/relationships/hyperlink" Target="https://fs-lps.com/catalog/m-20/27-29/" TargetMode="External"/><Relationship Id="rId1" Type="http://schemas.openxmlformats.org/officeDocument/2006/relationships/image" Target="../media/image150.png"/><Relationship Id="rId6" Type="http://schemas.openxmlformats.org/officeDocument/2006/relationships/hyperlink" Target="https://fs-lps.com/catalog/m-20/08-10/" TargetMode="External"/><Relationship Id="rId11" Type="http://schemas.openxmlformats.org/officeDocument/2006/relationships/image" Target="../media/image155.png"/><Relationship Id="rId24" Type="http://schemas.openxmlformats.org/officeDocument/2006/relationships/image" Target="../media/image59.png"/><Relationship Id="rId5" Type="http://schemas.microsoft.com/office/2007/relationships/hdphoto" Target="../media/hdphoto59.wdp"/><Relationship Id="rId15" Type="http://schemas.openxmlformats.org/officeDocument/2006/relationships/image" Target="../media/image157.png"/><Relationship Id="rId23" Type="http://schemas.openxmlformats.org/officeDocument/2006/relationships/hyperlink" Target="https://fs-lps.com/catalog/m-20/15-20/" TargetMode="External"/><Relationship Id="rId28" Type="http://schemas.openxmlformats.org/officeDocument/2006/relationships/hyperlink" Target="https://fs-lps.com/catalog/m-20/03/" TargetMode="External"/><Relationship Id="rId10" Type="http://schemas.openxmlformats.org/officeDocument/2006/relationships/hyperlink" Target="https://fs-lps.com/catalog/m-20/17-22/" TargetMode="External"/><Relationship Id="rId19" Type="http://schemas.openxmlformats.org/officeDocument/2006/relationships/hyperlink" Target="https://fs-lps.com/catalog/m-20/04/" TargetMode="External"/><Relationship Id="rId4" Type="http://schemas.openxmlformats.org/officeDocument/2006/relationships/image" Target="../media/image152.png"/><Relationship Id="rId9" Type="http://schemas.openxmlformats.org/officeDocument/2006/relationships/image" Target="../media/image154.png"/><Relationship Id="rId14" Type="http://schemas.openxmlformats.org/officeDocument/2006/relationships/hyperlink" Target="https://fs-lps.com/catalog/m-20/00/" TargetMode="External"/><Relationship Id="rId22" Type="http://schemas.openxmlformats.org/officeDocument/2006/relationships/hyperlink" Target="https://fs-lps.com/catalog/m-20/09-14/" TargetMode="External"/><Relationship Id="rId27" Type="http://schemas.openxmlformats.org/officeDocument/2006/relationships/hyperlink" Target="https://fs-lps.com/catalog/m-20/29-31/" TargetMode="Externa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2.png"/><Relationship Id="rId18" Type="http://schemas.openxmlformats.org/officeDocument/2006/relationships/image" Target="../media/image177.png"/><Relationship Id="rId26" Type="http://schemas.openxmlformats.org/officeDocument/2006/relationships/image" Target="../media/image185.jpeg"/><Relationship Id="rId39" Type="http://schemas.openxmlformats.org/officeDocument/2006/relationships/hyperlink" Target="https://fs-lps.com/catalog/spd/blp-bc-125-v11/" TargetMode="External"/><Relationship Id="rId21" Type="http://schemas.openxmlformats.org/officeDocument/2006/relationships/image" Target="../media/image180.jpg"/><Relationship Id="rId34" Type="http://schemas.openxmlformats.org/officeDocument/2006/relationships/hyperlink" Target="https://fs-lps.com/catalog/citel/ds134r-280-g/" TargetMode="External"/><Relationship Id="rId42" Type="http://schemas.openxmlformats.org/officeDocument/2006/relationships/hyperlink" Target="https://fs-lps.com/catalog/spd/blp-bc-125-v31" TargetMode="External"/><Relationship Id="rId47" Type="http://schemas.openxmlformats.org/officeDocument/2006/relationships/hyperlink" Target="https://fs-lps.com/catalog/spd/blp-bc-25-v3/" TargetMode="External"/><Relationship Id="rId7" Type="http://schemas.openxmlformats.org/officeDocument/2006/relationships/image" Target="../media/image166.jpeg"/><Relationship Id="rId2" Type="http://schemas.openxmlformats.org/officeDocument/2006/relationships/image" Target="../media/image161.jpeg"/><Relationship Id="rId16" Type="http://schemas.openxmlformats.org/officeDocument/2006/relationships/image" Target="../media/image175.jpeg"/><Relationship Id="rId29" Type="http://schemas.openxmlformats.org/officeDocument/2006/relationships/image" Target="../media/image188.jpeg"/><Relationship Id="rId11" Type="http://schemas.openxmlformats.org/officeDocument/2006/relationships/image" Target="../media/image170.png"/><Relationship Id="rId24" Type="http://schemas.openxmlformats.org/officeDocument/2006/relationships/image" Target="../media/image183.png"/><Relationship Id="rId32" Type="http://schemas.openxmlformats.org/officeDocument/2006/relationships/hyperlink" Target="https://fs-lps.com/catalog/citel/ds132r-280g/" TargetMode="External"/><Relationship Id="rId37" Type="http://schemas.openxmlformats.org/officeDocument/2006/relationships/image" Target="../media/image190.svg"/><Relationship Id="rId40" Type="http://schemas.openxmlformats.org/officeDocument/2006/relationships/hyperlink" Target="https://fs-lps.com/catalog/spd/blp-bc-125-v2/" TargetMode="External"/><Relationship Id="rId45" Type="http://schemas.openxmlformats.org/officeDocument/2006/relationships/hyperlink" Target="https://fs-lps.com/catalog/spd/blp-bc-25-v11" TargetMode="External"/><Relationship Id="rId5" Type="http://schemas.openxmlformats.org/officeDocument/2006/relationships/image" Target="../media/image164.png"/><Relationship Id="rId15" Type="http://schemas.openxmlformats.org/officeDocument/2006/relationships/image" Target="../media/image174.png"/><Relationship Id="rId23" Type="http://schemas.openxmlformats.org/officeDocument/2006/relationships/image" Target="../media/image182.png"/><Relationship Id="rId28" Type="http://schemas.openxmlformats.org/officeDocument/2006/relationships/image" Target="../media/image187.jpeg"/><Relationship Id="rId36" Type="http://schemas.openxmlformats.org/officeDocument/2006/relationships/image" Target="../media/image189.png"/><Relationship Id="rId49" Type="http://schemas.openxmlformats.org/officeDocument/2006/relationships/hyperlink" Target="https://fs-lps.com/catalog/spd/blp-bc-25-v4/" TargetMode="External"/><Relationship Id="rId10" Type="http://schemas.openxmlformats.org/officeDocument/2006/relationships/image" Target="../media/image169.png"/><Relationship Id="rId19" Type="http://schemas.openxmlformats.org/officeDocument/2006/relationships/image" Target="../media/image178.png"/><Relationship Id="rId31" Type="http://schemas.openxmlformats.org/officeDocument/2006/relationships/image" Target="../media/image58.png"/><Relationship Id="rId44" Type="http://schemas.openxmlformats.org/officeDocument/2006/relationships/hyperlink" Target="https://fs-lps.com/catalog/spd/blp-bc-25-v1/" TargetMode="External"/><Relationship Id="rId4" Type="http://schemas.openxmlformats.org/officeDocument/2006/relationships/image" Target="../media/image163.png"/><Relationship Id="rId9" Type="http://schemas.openxmlformats.org/officeDocument/2006/relationships/image" Target="../media/image168.png"/><Relationship Id="rId14" Type="http://schemas.openxmlformats.org/officeDocument/2006/relationships/image" Target="../media/image173.png"/><Relationship Id="rId22" Type="http://schemas.openxmlformats.org/officeDocument/2006/relationships/image" Target="../media/image181.png"/><Relationship Id="rId27" Type="http://schemas.openxmlformats.org/officeDocument/2006/relationships/image" Target="../media/image186.jpeg"/><Relationship Id="rId30" Type="http://schemas.openxmlformats.org/officeDocument/2006/relationships/hyperlink" Target="https://fs-lps.com/catalog/citel/ds131r-280/" TargetMode="External"/><Relationship Id="rId35" Type="http://schemas.openxmlformats.org/officeDocument/2006/relationships/hyperlink" Target="https://fs-lps.com/catalog/citel/ds134r-280/" TargetMode="External"/><Relationship Id="rId43" Type="http://schemas.openxmlformats.org/officeDocument/2006/relationships/hyperlink" Target="https://fs-lps.com/catalog/spd/blp-bc-125-v4/" TargetMode="External"/><Relationship Id="rId48" Type="http://schemas.openxmlformats.org/officeDocument/2006/relationships/hyperlink" Target="https://fs-lps.com/catalog/spd/blp-bc-25-v31" TargetMode="External"/><Relationship Id="rId8" Type="http://schemas.openxmlformats.org/officeDocument/2006/relationships/image" Target="../media/image167.png"/><Relationship Id="rId3" Type="http://schemas.openxmlformats.org/officeDocument/2006/relationships/image" Target="../media/image162.jpeg"/><Relationship Id="rId12" Type="http://schemas.openxmlformats.org/officeDocument/2006/relationships/image" Target="../media/image171.png"/><Relationship Id="rId17" Type="http://schemas.openxmlformats.org/officeDocument/2006/relationships/image" Target="../media/image176.jpeg"/><Relationship Id="rId25" Type="http://schemas.openxmlformats.org/officeDocument/2006/relationships/image" Target="../media/image184.png"/><Relationship Id="rId33" Type="http://schemas.openxmlformats.org/officeDocument/2006/relationships/hyperlink" Target="https://fs-lps.com/catalog/citel/ds133r-280/" TargetMode="External"/><Relationship Id="rId38" Type="http://schemas.openxmlformats.org/officeDocument/2006/relationships/hyperlink" Target="https://fs-lps.com/catalog/spd/blp-bc-125-v1/" TargetMode="External"/><Relationship Id="rId46" Type="http://schemas.openxmlformats.org/officeDocument/2006/relationships/hyperlink" Target="https://fs-lps.com/catalog/spd/blp-bc-25-v2/" TargetMode="External"/><Relationship Id="rId20" Type="http://schemas.openxmlformats.org/officeDocument/2006/relationships/image" Target="../media/image179.png"/><Relationship Id="rId41" Type="http://schemas.openxmlformats.org/officeDocument/2006/relationships/hyperlink" Target="https://fs-lps.com/catalog/spd/blp-bc-125-v3/" TargetMode="External"/><Relationship Id="rId1" Type="http://schemas.openxmlformats.org/officeDocument/2006/relationships/image" Target="../media/image160.png"/><Relationship Id="rId6" Type="http://schemas.openxmlformats.org/officeDocument/2006/relationships/image" Target="../media/image165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3.png"/><Relationship Id="rId13" Type="http://schemas.openxmlformats.org/officeDocument/2006/relationships/image" Target="../media/image196.png"/><Relationship Id="rId18" Type="http://schemas.openxmlformats.org/officeDocument/2006/relationships/image" Target="../media/image199.jpeg"/><Relationship Id="rId3" Type="http://schemas.openxmlformats.org/officeDocument/2006/relationships/hyperlink" Target="https://fs-lps.com/catalog/gromostar/a-25/" TargetMode="External"/><Relationship Id="rId7" Type="http://schemas.openxmlformats.org/officeDocument/2006/relationships/hyperlink" Target="https://fs-lps.com/catalog/gromostar/a-60/" TargetMode="External"/><Relationship Id="rId12" Type="http://schemas.openxmlformats.org/officeDocument/2006/relationships/hyperlink" Target="https://fs-lps.com/catalog/gromostar/p-60/" TargetMode="External"/><Relationship Id="rId17" Type="http://schemas.openxmlformats.org/officeDocument/2006/relationships/hyperlink" Target="https://fs-lps.com/catalog/gromostar/a-02/" TargetMode="External"/><Relationship Id="rId2" Type="http://schemas.openxmlformats.org/officeDocument/2006/relationships/image" Target="../media/image192.png"/><Relationship Id="rId16" Type="http://schemas.openxmlformats.org/officeDocument/2006/relationships/hyperlink" Target="https://fs-lps.com/catalog/gromostar/a-04/" TargetMode="External"/><Relationship Id="rId1" Type="http://schemas.openxmlformats.org/officeDocument/2006/relationships/image" Target="../media/image191.png"/><Relationship Id="rId6" Type="http://schemas.openxmlformats.org/officeDocument/2006/relationships/hyperlink" Target="https://fs-lps.com/catalog/gromostar/a-45/" TargetMode="External"/><Relationship Id="rId11" Type="http://schemas.openxmlformats.org/officeDocument/2006/relationships/hyperlink" Target="https://fs-lps.com/catalog/gromostar/p-30/" TargetMode="External"/><Relationship Id="rId5" Type="http://schemas.openxmlformats.org/officeDocument/2006/relationships/hyperlink" Target="https://fs-lps.com/catalog/gromostar/a-35/" TargetMode="External"/><Relationship Id="rId15" Type="http://schemas.openxmlformats.org/officeDocument/2006/relationships/image" Target="../media/image198.png"/><Relationship Id="rId10" Type="http://schemas.openxmlformats.org/officeDocument/2006/relationships/image" Target="../media/image195.png"/><Relationship Id="rId4" Type="http://schemas.openxmlformats.org/officeDocument/2006/relationships/image" Target="../media/image58.png"/><Relationship Id="rId9" Type="http://schemas.openxmlformats.org/officeDocument/2006/relationships/image" Target="../media/image194.png"/><Relationship Id="rId14" Type="http://schemas.openxmlformats.org/officeDocument/2006/relationships/image" Target="../media/image1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64190</xdr:colOff>
      <xdr:row>10</xdr:row>
      <xdr:rowOff>122670</xdr:rowOff>
    </xdr:from>
    <xdr:to>
      <xdr:col>0</xdr:col>
      <xdr:colOff>1127760</xdr:colOff>
      <xdr:row>15</xdr:row>
      <xdr:rowOff>7620</xdr:rowOff>
    </xdr:to>
    <xdr:pic>
      <xdr:nvPicPr>
        <xdr:cNvPr id="3" name="Рисунок 36">
          <a:extLst>
            <a:ext uri="{FF2B5EF4-FFF2-40B4-BE49-F238E27FC236}">
              <a16:creationId xmlns:a16="http://schemas.microsoft.com/office/drawing/2014/main" id="{338BE8C4-D4B3-496A-99FC-FB569F62ED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64190" y="1471410"/>
          <a:ext cx="1063570" cy="10203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475920</xdr:colOff>
      <xdr:row>515</xdr:row>
      <xdr:rowOff>50800</xdr:rowOff>
    </xdr:from>
    <xdr:to>
      <xdr:col>0</xdr:col>
      <xdr:colOff>800100</xdr:colOff>
      <xdr:row>520</xdr:row>
      <xdr:rowOff>210820</xdr:rowOff>
    </xdr:to>
    <xdr:pic>
      <xdr:nvPicPr>
        <xdr:cNvPr id="7" name="Рисунок 11">
          <a:extLst>
            <a:ext uri="{FF2B5EF4-FFF2-40B4-BE49-F238E27FC236}">
              <a16:creationId xmlns:a16="http://schemas.microsoft.com/office/drawing/2014/main" id="{E57114F9-043F-4F49-9408-434F345AC712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475920" y="111706660"/>
          <a:ext cx="324180" cy="15328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335940</xdr:colOff>
      <xdr:row>369</xdr:row>
      <xdr:rowOff>182160</xdr:rowOff>
    </xdr:from>
    <xdr:to>
      <xdr:col>0</xdr:col>
      <xdr:colOff>914400</xdr:colOff>
      <xdr:row>380</xdr:row>
      <xdr:rowOff>83820</xdr:rowOff>
    </xdr:to>
    <xdr:pic>
      <xdr:nvPicPr>
        <xdr:cNvPr id="10" name="Рисунок 1">
          <a:extLst>
            <a:ext uri="{FF2B5EF4-FFF2-40B4-BE49-F238E27FC236}">
              <a16:creationId xmlns:a16="http://schemas.microsoft.com/office/drawing/2014/main" id="{3245CE75-A7F8-464E-BBAF-9337B0E16093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335940" y="68160180"/>
          <a:ext cx="578460" cy="20809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433800</xdr:colOff>
      <xdr:row>399</xdr:row>
      <xdr:rowOff>91440</xdr:rowOff>
    </xdr:from>
    <xdr:to>
      <xdr:col>0</xdr:col>
      <xdr:colOff>858520</xdr:colOff>
      <xdr:row>409</xdr:row>
      <xdr:rowOff>157480</xdr:rowOff>
    </xdr:to>
    <xdr:pic>
      <xdr:nvPicPr>
        <xdr:cNvPr id="11" name="Рисунок 4">
          <a:extLst>
            <a:ext uri="{FF2B5EF4-FFF2-40B4-BE49-F238E27FC236}">
              <a16:creationId xmlns:a16="http://schemas.microsoft.com/office/drawing/2014/main" id="{E0444A4D-026B-4445-BE05-8CBEFB1EDC5B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433800" y="87355680"/>
          <a:ext cx="429800" cy="19735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461662</xdr:colOff>
      <xdr:row>413</xdr:row>
      <xdr:rowOff>60316</xdr:rowOff>
    </xdr:from>
    <xdr:to>
      <xdr:col>0</xdr:col>
      <xdr:colOff>754380</xdr:colOff>
      <xdr:row>420</xdr:row>
      <xdr:rowOff>175260</xdr:rowOff>
    </xdr:to>
    <xdr:pic>
      <xdr:nvPicPr>
        <xdr:cNvPr id="12" name="Рисунок 5">
          <a:extLst>
            <a:ext uri="{FF2B5EF4-FFF2-40B4-BE49-F238E27FC236}">
              <a16:creationId xmlns:a16="http://schemas.microsoft.com/office/drawing/2014/main" id="{9A969294-8EA5-46D4-B018-11466BD38DFC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461662" y="76161256"/>
          <a:ext cx="292718" cy="17151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381799</xdr:colOff>
      <xdr:row>477</xdr:row>
      <xdr:rowOff>118340</xdr:rowOff>
    </xdr:from>
    <xdr:to>
      <xdr:col>0</xdr:col>
      <xdr:colOff>817419</xdr:colOff>
      <xdr:row>487</xdr:row>
      <xdr:rowOff>20550</xdr:rowOff>
    </xdr:to>
    <xdr:pic>
      <xdr:nvPicPr>
        <xdr:cNvPr id="13" name="Рисунок 8">
          <a:extLst>
            <a:ext uri="{FF2B5EF4-FFF2-40B4-BE49-F238E27FC236}">
              <a16:creationId xmlns:a16="http://schemas.microsoft.com/office/drawing/2014/main" id="{BAB87A89-154F-4B72-B7F5-58F92B53890D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381799" y="100459885"/>
          <a:ext cx="435620" cy="19138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461660</xdr:colOff>
      <xdr:row>491</xdr:row>
      <xdr:rowOff>57150</xdr:rowOff>
    </xdr:from>
    <xdr:to>
      <xdr:col>0</xdr:col>
      <xdr:colOff>762000</xdr:colOff>
      <xdr:row>498</xdr:row>
      <xdr:rowOff>172721</xdr:rowOff>
    </xdr:to>
    <xdr:pic>
      <xdr:nvPicPr>
        <xdr:cNvPr id="14" name="Рисунок 9">
          <a:extLst>
            <a:ext uri="{FF2B5EF4-FFF2-40B4-BE49-F238E27FC236}">
              <a16:creationId xmlns:a16="http://schemas.microsoft.com/office/drawing/2014/main" id="{DC53D389-66C6-44D0-8B0A-C3439B570129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461660" y="106653330"/>
          <a:ext cx="300340" cy="16078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393620</xdr:colOff>
      <xdr:row>501</xdr:row>
      <xdr:rowOff>91490</xdr:rowOff>
    </xdr:from>
    <xdr:to>
      <xdr:col>0</xdr:col>
      <xdr:colOff>914400</xdr:colOff>
      <xdr:row>512</xdr:row>
      <xdr:rowOff>76200</xdr:rowOff>
    </xdr:to>
    <xdr:pic>
      <xdr:nvPicPr>
        <xdr:cNvPr id="15" name="Рисунок 10">
          <a:extLst>
            <a:ext uri="{FF2B5EF4-FFF2-40B4-BE49-F238E27FC236}">
              <a16:creationId xmlns:a16="http://schemas.microsoft.com/office/drawing/2014/main" id="{AD3EDA38-8782-432B-8289-9647D75619C6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393620" y="108882230"/>
          <a:ext cx="520780" cy="21640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20460</xdr:colOff>
      <xdr:row>316</xdr:row>
      <xdr:rowOff>73620</xdr:rowOff>
    </xdr:from>
    <xdr:to>
      <xdr:col>1</xdr:col>
      <xdr:colOff>5137</xdr:colOff>
      <xdr:row>320</xdr:row>
      <xdr:rowOff>4841</xdr:rowOff>
    </xdr:to>
    <xdr:pic>
      <xdr:nvPicPr>
        <xdr:cNvPr id="16" name="Рисунок 17">
          <a:extLst>
            <a:ext uri="{FF2B5EF4-FFF2-40B4-BE49-F238E27FC236}">
              <a16:creationId xmlns:a16="http://schemas.microsoft.com/office/drawing/2014/main" id="{6FA46DA7-1087-441A-8939-4C52D3C24EDD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aturation sat="0"/>
                  </a14:imgEffect>
                </a14:imgLayer>
              </a14:imgProps>
            </a:ext>
          </a:extLst>
        </a:blip>
        <a:srcRect l="19101"/>
        <a:stretch/>
      </xdr:blipFill>
      <xdr:spPr>
        <a:xfrm>
          <a:off x="20460" y="65262720"/>
          <a:ext cx="1246980" cy="93706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330070</xdr:colOff>
      <xdr:row>541</xdr:row>
      <xdr:rowOff>38040</xdr:rowOff>
    </xdr:from>
    <xdr:to>
      <xdr:col>0</xdr:col>
      <xdr:colOff>1010920</xdr:colOff>
      <xdr:row>550</xdr:row>
      <xdr:rowOff>149861</xdr:rowOff>
    </xdr:to>
    <xdr:pic>
      <xdr:nvPicPr>
        <xdr:cNvPr id="18" name="Рисунок 5">
          <a:extLst>
            <a:ext uri="{FF2B5EF4-FFF2-40B4-BE49-F238E27FC236}">
              <a16:creationId xmlns:a16="http://schemas.microsoft.com/office/drawing/2014/main" id="{1D7EDDF2-786B-4508-81DB-643B485F7622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330070" y="114513300"/>
          <a:ext cx="680850" cy="243592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405270</xdr:colOff>
      <xdr:row>383</xdr:row>
      <xdr:rowOff>88900</xdr:rowOff>
    </xdr:from>
    <xdr:to>
      <xdr:col>0</xdr:col>
      <xdr:colOff>858520</xdr:colOff>
      <xdr:row>395</xdr:row>
      <xdr:rowOff>65719</xdr:rowOff>
    </xdr:to>
    <xdr:pic>
      <xdr:nvPicPr>
        <xdr:cNvPr id="19" name="Рисунок 4">
          <a:extLst>
            <a:ext uri="{FF2B5EF4-FFF2-40B4-BE49-F238E27FC236}">
              <a16:creationId xmlns:a16="http://schemas.microsoft.com/office/drawing/2014/main" id="{865DEE2C-2BD6-4DE6-8C52-4ABC43747309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405270" y="84267040"/>
          <a:ext cx="458330" cy="225011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175660</xdr:colOff>
      <xdr:row>200</xdr:row>
      <xdr:rowOff>135040</xdr:rowOff>
    </xdr:from>
    <xdr:to>
      <xdr:col>0</xdr:col>
      <xdr:colOff>1097280</xdr:colOff>
      <xdr:row>203</xdr:row>
      <xdr:rowOff>106680</xdr:rowOff>
    </xdr:to>
    <xdr:pic>
      <xdr:nvPicPr>
        <xdr:cNvPr id="40" name="Изображение 160">
          <a:extLst>
            <a:ext uri="{FF2B5EF4-FFF2-40B4-BE49-F238E27FC236}">
              <a16:creationId xmlns:a16="http://schemas.microsoft.com/office/drawing/2014/main" id="{76D92496-B567-4E0F-9E23-5264788F8158}"/>
            </a:ext>
          </a:extLst>
        </xdr:cNvPr>
        <xdr:cNvPicPr/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175660" y="46053160"/>
          <a:ext cx="921620" cy="8022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118700</xdr:colOff>
      <xdr:row>214</xdr:row>
      <xdr:rowOff>46470</xdr:rowOff>
    </xdr:from>
    <xdr:to>
      <xdr:col>0</xdr:col>
      <xdr:colOff>840740</xdr:colOff>
      <xdr:row>220</xdr:row>
      <xdr:rowOff>0</xdr:rowOff>
    </xdr:to>
    <xdr:pic>
      <xdr:nvPicPr>
        <xdr:cNvPr id="41" name="Изображение 164">
          <a:extLst>
            <a:ext uri="{FF2B5EF4-FFF2-40B4-BE49-F238E27FC236}">
              <a16:creationId xmlns:a16="http://schemas.microsoft.com/office/drawing/2014/main" id="{4899DD4E-543C-4BCE-9889-232C9D6013F4}"/>
            </a:ext>
          </a:extLst>
        </xdr:cNvPr>
        <xdr:cNvPicPr/>
      </xdr:nvPicPr>
      <xdr:blipFill>
        <a:blip xmlns:r="http://schemas.openxmlformats.org/officeDocument/2006/relationships"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118700" y="48334410"/>
          <a:ext cx="732200" cy="986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580960</xdr:colOff>
      <xdr:row>214</xdr:row>
      <xdr:rowOff>212420</xdr:rowOff>
    </xdr:from>
    <xdr:to>
      <xdr:col>0</xdr:col>
      <xdr:colOff>1183640</xdr:colOff>
      <xdr:row>219</xdr:row>
      <xdr:rowOff>78740</xdr:rowOff>
    </xdr:to>
    <xdr:pic>
      <xdr:nvPicPr>
        <xdr:cNvPr id="42" name="Изображение 165">
          <a:extLst>
            <a:ext uri="{FF2B5EF4-FFF2-40B4-BE49-F238E27FC236}">
              <a16:creationId xmlns:a16="http://schemas.microsoft.com/office/drawing/2014/main" id="{610CD231-E340-4384-9307-4A90DDB334EF}"/>
            </a:ext>
          </a:extLst>
        </xdr:cNvPr>
        <xdr:cNvPicPr/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580960" y="48500360"/>
          <a:ext cx="612840" cy="7692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216550</xdr:colOff>
      <xdr:row>229</xdr:row>
      <xdr:rowOff>107360</xdr:rowOff>
    </xdr:from>
    <xdr:to>
      <xdr:col>0</xdr:col>
      <xdr:colOff>1038790</xdr:colOff>
      <xdr:row>231</xdr:row>
      <xdr:rowOff>285090</xdr:rowOff>
    </xdr:to>
    <xdr:pic>
      <xdr:nvPicPr>
        <xdr:cNvPr id="44" name="Изображение 169">
          <a:extLst>
            <a:ext uri="{FF2B5EF4-FFF2-40B4-BE49-F238E27FC236}">
              <a16:creationId xmlns:a16="http://schemas.microsoft.com/office/drawing/2014/main" id="{A9EF878C-37EF-4CD6-8095-C6B3FBD1727F}"/>
            </a:ext>
          </a:extLst>
        </xdr:cNvPr>
        <xdr:cNvPicPr/>
      </xdr:nvPicPr>
      <xdr:blipFill>
        <a:blip xmlns:r="http://schemas.openxmlformats.org/officeDocument/2006/relationships" r:embed="rId27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16550" y="48943940"/>
          <a:ext cx="822240" cy="6196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292020</xdr:colOff>
      <xdr:row>240</xdr:row>
      <xdr:rowOff>97890</xdr:rowOff>
    </xdr:from>
    <xdr:to>
      <xdr:col>0</xdr:col>
      <xdr:colOff>934720</xdr:colOff>
      <xdr:row>243</xdr:row>
      <xdr:rowOff>172720</xdr:rowOff>
    </xdr:to>
    <xdr:pic>
      <xdr:nvPicPr>
        <xdr:cNvPr id="45" name="Изображение 170">
          <a:extLst>
            <a:ext uri="{FF2B5EF4-FFF2-40B4-BE49-F238E27FC236}">
              <a16:creationId xmlns:a16="http://schemas.microsoft.com/office/drawing/2014/main" id="{25E5A327-E046-4915-A54A-DA82A9A21972}"/>
            </a:ext>
          </a:extLst>
        </xdr:cNvPr>
        <xdr:cNvPicPr/>
      </xdr:nvPicPr>
      <xdr:blipFill>
        <a:blip xmlns:r="http://schemas.openxmlformats.org/officeDocument/2006/relationships" r:embed="rId29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92020" y="52782570"/>
          <a:ext cx="643970" cy="8342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544190</xdr:colOff>
      <xdr:row>246</xdr:row>
      <xdr:rowOff>39400</xdr:rowOff>
    </xdr:from>
    <xdr:to>
      <xdr:col>0</xdr:col>
      <xdr:colOff>820420</xdr:colOff>
      <xdr:row>251</xdr:row>
      <xdr:rowOff>210820</xdr:rowOff>
    </xdr:to>
    <xdr:pic>
      <xdr:nvPicPr>
        <xdr:cNvPr id="47" name="Изображение 174">
          <a:extLst>
            <a:ext uri="{FF2B5EF4-FFF2-40B4-BE49-F238E27FC236}">
              <a16:creationId xmlns:a16="http://schemas.microsoft.com/office/drawing/2014/main" id="{E6EBBAD7-B933-4D17-A5F5-DB966DFBA1E3}"/>
            </a:ext>
          </a:extLst>
        </xdr:cNvPr>
        <xdr:cNvPicPr/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544190" y="54385240"/>
          <a:ext cx="277500" cy="143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337520</xdr:colOff>
      <xdr:row>266</xdr:row>
      <xdr:rowOff>12820</xdr:rowOff>
    </xdr:from>
    <xdr:to>
      <xdr:col>0</xdr:col>
      <xdr:colOff>917550</xdr:colOff>
      <xdr:row>269</xdr:row>
      <xdr:rowOff>58591</xdr:rowOff>
    </xdr:to>
    <xdr:pic>
      <xdr:nvPicPr>
        <xdr:cNvPr id="48" name="Изображение 177">
          <a:extLst>
            <a:ext uri="{FF2B5EF4-FFF2-40B4-BE49-F238E27FC236}">
              <a16:creationId xmlns:a16="http://schemas.microsoft.com/office/drawing/2014/main" id="{B524D491-94FB-4BAD-A0FF-80BD7A4DDBAD}"/>
            </a:ext>
          </a:extLst>
        </xdr:cNvPr>
        <xdr:cNvPicPr/>
      </xdr:nvPicPr>
      <xdr:blipFill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337520" y="57635260"/>
          <a:ext cx="590190" cy="39248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382157</xdr:colOff>
      <xdr:row>255</xdr:row>
      <xdr:rowOff>83809</xdr:rowOff>
    </xdr:from>
    <xdr:to>
      <xdr:col>0</xdr:col>
      <xdr:colOff>911332</xdr:colOff>
      <xdr:row>260</xdr:row>
      <xdr:rowOff>2946</xdr:rowOff>
    </xdr:to>
    <xdr:pic>
      <xdr:nvPicPr>
        <xdr:cNvPr id="49" name="Изображение 178">
          <a:extLst>
            <a:ext uri="{FF2B5EF4-FFF2-40B4-BE49-F238E27FC236}">
              <a16:creationId xmlns:a16="http://schemas.microsoft.com/office/drawing/2014/main" id="{D99BF056-D5C6-4398-A60D-C12D43FE8BB1}"/>
            </a:ext>
          </a:extLst>
        </xdr:cNvPr>
        <xdr:cNvPicPr/>
      </xdr:nvPicPr>
      <xdr:blipFill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 rot="20340000">
          <a:off x="382157" y="56448949"/>
          <a:ext cx="521555" cy="49190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363480</xdr:colOff>
      <xdr:row>260</xdr:row>
      <xdr:rowOff>93980</xdr:rowOff>
    </xdr:from>
    <xdr:to>
      <xdr:col>0</xdr:col>
      <xdr:colOff>934720</xdr:colOff>
      <xdr:row>265</xdr:row>
      <xdr:rowOff>58600</xdr:rowOff>
    </xdr:to>
    <xdr:pic>
      <xdr:nvPicPr>
        <xdr:cNvPr id="50" name="Изображение 180">
          <a:extLst>
            <a:ext uri="{FF2B5EF4-FFF2-40B4-BE49-F238E27FC236}">
              <a16:creationId xmlns:a16="http://schemas.microsoft.com/office/drawing/2014/main" id="{5FD654CD-5C87-41CC-AE95-B81EA5733A8C}"/>
            </a:ext>
          </a:extLst>
        </xdr:cNvPr>
        <xdr:cNvPicPr/>
      </xdr:nvPicPr>
      <xdr:blipFill>
        <a:blip xmlns:r="http://schemas.openxmlformats.org/officeDocument/2006/relationships" r:embed="rId37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363480" y="57030620"/>
          <a:ext cx="581400" cy="541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273140</xdr:colOff>
      <xdr:row>279</xdr:row>
      <xdr:rowOff>91240</xdr:rowOff>
    </xdr:from>
    <xdr:to>
      <xdr:col>0</xdr:col>
      <xdr:colOff>1102130</xdr:colOff>
      <xdr:row>282</xdr:row>
      <xdr:rowOff>20890</xdr:rowOff>
    </xdr:to>
    <xdr:pic>
      <xdr:nvPicPr>
        <xdr:cNvPr id="51" name="Изображение 182">
          <a:extLst>
            <a:ext uri="{FF2B5EF4-FFF2-40B4-BE49-F238E27FC236}">
              <a16:creationId xmlns:a16="http://schemas.microsoft.com/office/drawing/2014/main" id="{6D5F30C5-3F25-4236-B245-0D1145BD912E}"/>
            </a:ext>
          </a:extLst>
        </xdr:cNvPr>
        <xdr:cNvPicPr/>
      </xdr:nvPicPr>
      <xdr:blipFill>
        <a:blip xmlns:r="http://schemas.openxmlformats.org/officeDocument/2006/relationships" r:embed="rId39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73140" y="60182560"/>
          <a:ext cx="813750" cy="3919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215280</xdr:colOff>
      <xdr:row>346</xdr:row>
      <xdr:rowOff>54660</xdr:rowOff>
    </xdr:from>
    <xdr:to>
      <xdr:col>0</xdr:col>
      <xdr:colOff>1013460</xdr:colOff>
      <xdr:row>348</xdr:row>
      <xdr:rowOff>0</xdr:rowOff>
    </xdr:to>
    <xdr:pic>
      <xdr:nvPicPr>
        <xdr:cNvPr id="55" name="Изображение 190">
          <a:extLst>
            <a:ext uri="{FF2B5EF4-FFF2-40B4-BE49-F238E27FC236}">
              <a16:creationId xmlns:a16="http://schemas.microsoft.com/office/drawing/2014/main" id="{8F897104-35A8-456D-864F-14483661194C}"/>
            </a:ext>
          </a:extLst>
        </xdr:cNvPr>
        <xdr:cNvPicPr/>
      </xdr:nvPicPr>
      <xdr:blipFill>
        <a:blip xmlns:r="http://schemas.openxmlformats.org/officeDocument/2006/relationships" r:embed="rId41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15280" y="73770540"/>
          <a:ext cx="798180" cy="5701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236220</xdr:colOff>
      <xdr:row>350</xdr:row>
      <xdr:rowOff>83820</xdr:rowOff>
    </xdr:from>
    <xdr:to>
      <xdr:col>0</xdr:col>
      <xdr:colOff>1029500</xdr:colOff>
      <xdr:row>353</xdr:row>
      <xdr:rowOff>187919</xdr:rowOff>
    </xdr:to>
    <xdr:pic>
      <xdr:nvPicPr>
        <xdr:cNvPr id="56" name="Изображение 191">
          <a:extLst>
            <a:ext uri="{FF2B5EF4-FFF2-40B4-BE49-F238E27FC236}">
              <a16:creationId xmlns:a16="http://schemas.microsoft.com/office/drawing/2014/main" id="{248D1E7C-4B75-47DE-B7C6-F497A9727844}"/>
            </a:ext>
          </a:extLst>
        </xdr:cNvPr>
        <xdr:cNvPicPr/>
      </xdr:nvPicPr>
      <xdr:blipFill>
        <a:blip xmlns:r="http://schemas.openxmlformats.org/officeDocument/2006/relationships" r:embed="rId43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36220" y="74424540"/>
          <a:ext cx="793280" cy="78989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219240</xdr:colOff>
      <xdr:row>362</xdr:row>
      <xdr:rowOff>133200</xdr:rowOff>
    </xdr:from>
    <xdr:to>
      <xdr:col>0</xdr:col>
      <xdr:colOff>1087520</xdr:colOff>
      <xdr:row>365</xdr:row>
      <xdr:rowOff>187530</xdr:rowOff>
    </xdr:to>
    <xdr:pic>
      <xdr:nvPicPr>
        <xdr:cNvPr id="57" name="Изображение 192">
          <a:extLst>
            <a:ext uri="{FF2B5EF4-FFF2-40B4-BE49-F238E27FC236}">
              <a16:creationId xmlns:a16="http://schemas.microsoft.com/office/drawing/2014/main" id="{1B198F85-58C1-42A1-A355-C1147FF21669}"/>
            </a:ext>
          </a:extLst>
        </xdr:cNvPr>
        <xdr:cNvPicPr/>
      </xdr:nvPicPr>
      <xdr:blipFill>
        <a:blip xmlns:r="http://schemas.openxmlformats.org/officeDocument/2006/relationships" r:embed="rId45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19240" y="130122780"/>
          <a:ext cx="869550" cy="6766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268718</xdr:colOff>
      <xdr:row>208</xdr:row>
      <xdr:rowOff>307065</xdr:rowOff>
    </xdr:from>
    <xdr:to>
      <xdr:col>0</xdr:col>
      <xdr:colOff>971018</xdr:colOff>
      <xdr:row>210</xdr:row>
      <xdr:rowOff>253385</xdr:rowOff>
    </xdr:to>
    <xdr:pic>
      <xdr:nvPicPr>
        <xdr:cNvPr id="63" name="Изображение 16">
          <a:extLst>
            <a:ext uri="{FF2B5EF4-FFF2-40B4-BE49-F238E27FC236}">
              <a16:creationId xmlns:a16="http://schemas.microsoft.com/office/drawing/2014/main" id="{0AE2D5FD-6914-4D90-83CD-23224D124A52}"/>
            </a:ext>
          </a:extLst>
        </xdr:cNvPr>
        <xdr:cNvPicPr/>
      </xdr:nvPicPr>
      <xdr:blipFill>
        <a:blip xmlns:r="http://schemas.openxmlformats.org/officeDocument/2006/relationships" r:embed="rId47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 rot="540000">
          <a:off x="268718" y="47680605"/>
          <a:ext cx="702300" cy="571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299780</xdr:colOff>
      <xdr:row>523</xdr:row>
      <xdr:rowOff>63500</xdr:rowOff>
    </xdr:from>
    <xdr:to>
      <xdr:col>0</xdr:col>
      <xdr:colOff>934720</xdr:colOff>
      <xdr:row>526</xdr:row>
      <xdr:rowOff>248922</xdr:rowOff>
    </xdr:to>
    <xdr:pic>
      <xdr:nvPicPr>
        <xdr:cNvPr id="65" name="Рисунок 12">
          <a:extLst>
            <a:ext uri="{FF2B5EF4-FFF2-40B4-BE49-F238E27FC236}">
              <a16:creationId xmlns:a16="http://schemas.microsoft.com/office/drawing/2014/main" id="{4CA31B2B-A919-4B63-ABFC-FD6CE9E465B4}"/>
            </a:ext>
          </a:extLst>
        </xdr:cNvPr>
        <xdr:cNvPicPr/>
      </xdr:nvPicPr>
      <xdr:blipFill rotWithShape="1">
        <a:blip xmlns:r="http://schemas.openxmlformats.org/officeDocument/2006/relationships" r:embed="rId49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saturation sat="0"/>
                  </a14:imgEffect>
                </a14:imgLayer>
              </a14:imgProps>
            </a:ext>
          </a:extLst>
        </a:blip>
        <a:srcRect t="36431"/>
        <a:stretch/>
      </xdr:blipFill>
      <xdr:spPr>
        <a:xfrm>
          <a:off x="299780" y="113868200"/>
          <a:ext cx="636210" cy="100965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297180</xdr:colOff>
      <xdr:row>270</xdr:row>
      <xdr:rowOff>48820</xdr:rowOff>
    </xdr:from>
    <xdr:to>
      <xdr:col>0</xdr:col>
      <xdr:colOff>896620</xdr:colOff>
      <xdr:row>271</xdr:row>
      <xdr:rowOff>172720</xdr:rowOff>
    </xdr:to>
    <xdr:pic>
      <xdr:nvPicPr>
        <xdr:cNvPr id="71" name="Рисунок 145">
          <a:extLst>
            <a:ext uri="{FF2B5EF4-FFF2-40B4-BE49-F238E27FC236}">
              <a16:creationId xmlns:a16="http://schemas.microsoft.com/office/drawing/2014/main" id="{CF2C39F0-7D04-43E7-A743-71B34C9B036B}"/>
            </a:ext>
          </a:extLst>
        </xdr:cNvPr>
        <xdr:cNvPicPr/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97180" y="58128460"/>
          <a:ext cx="601980" cy="355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434290</xdr:colOff>
      <xdr:row>271</xdr:row>
      <xdr:rowOff>213360</xdr:rowOff>
    </xdr:from>
    <xdr:to>
      <xdr:col>0</xdr:col>
      <xdr:colOff>896620</xdr:colOff>
      <xdr:row>273</xdr:row>
      <xdr:rowOff>172720</xdr:rowOff>
    </xdr:to>
    <xdr:pic>
      <xdr:nvPicPr>
        <xdr:cNvPr id="72" name="Рисунок 146">
          <a:extLst>
            <a:ext uri="{FF2B5EF4-FFF2-40B4-BE49-F238E27FC236}">
              <a16:creationId xmlns:a16="http://schemas.microsoft.com/office/drawing/2014/main" id="{C17ED58E-ED2C-4E54-8A07-F22BBE26A054}"/>
            </a:ext>
          </a:extLst>
        </xdr:cNvPr>
        <xdr:cNvPicPr/>
      </xdr:nvPicPr>
      <xdr:blipFill>
        <a:blip xmlns:r="http://schemas.openxmlformats.org/officeDocument/2006/relationships" r:embed="rId53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434290" y="58521600"/>
          <a:ext cx="463600" cy="421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298980</xdr:colOff>
      <xdr:row>360</xdr:row>
      <xdr:rowOff>53340</xdr:rowOff>
    </xdr:from>
    <xdr:to>
      <xdr:col>0</xdr:col>
      <xdr:colOff>896000</xdr:colOff>
      <xdr:row>361</xdr:row>
      <xdr:rowOff>292680</xdr:rowOff>
    </xdr:to>
    <xdr:pic>
      <xdr:nvPicPr>
        <xdr:cNvPr id="73" name="Рисунок 150">
          <a:extLst>
            <a:ext uri="{FF2B5EF4-FFF2-40B4-BE49-F238E27FC236}">
              <a16:creationId xmlns:a16="http://schemas.microsoft.com/office/drawing/2014/main" id="{2DFF51DE-B68C-4E2E-9125-CF7E01C2BC7A}"/>
            </a:ext>
          </a:extLst>
        </xdr:cNvPr>
        <xdr:cNvPicPr/>
      </xdr:nvPicPr>
      <xdr:blipFill>
        <a:blip xmlns:r="http://schemas.openxmlformats.org/officeDocument/2006/relationships" r:embed="rId55">
          <a:extLst>
            <a:ext uri="{BEBA8EAE-BF5A-486C-A8C5-ECC9F3942E4B}">
              <a14:imgProps xmlns:a14="http://schemas.microsoft.com/office/drawing/2010/main">
                <a14:imgLayer r:embed="rId56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98980" y="77960220"/>
          <a:ext cx="597020" cy="551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98320</xdr:colOff>
      <xdr:row>342</xdr:row>
      <xdr:rowOff>149270</xdr:rowOff>
    </xdr:from>
    <xdr:to>
      <xdr:col>0</xdr:col>
      <xdr:colOff>1201970</xdr:colOff>
      <xdr:row>345</xdr:row>
      <xdr:rowOff>149760</xdr:rowOff>
    </xdr:to>
    <xdr:pic>
      <xdr:nvPicPr>
        <xdr:cNvPr id="77" name="Рисунок 93">
          <a:extLst>
            <a:ext uri="{FF2B5EF4-FFF2-40B4-BE49-F238E27FC236}">
              <a16:creationId xmlns:a16="http://schemas.microsoft.com/office/drawing/2014/main" id="{FB991CE9-03A2-4B9D-965A-929A5B5D4289}"/>
            </a:ext>
          </a:extLst>
        </xdr:cNvPr>
        <xdr:cNvPicPr/>
      </xdr:nvPicPr>
      <xdr:blipFill>
        <a:blip xmlns:r="http://schemas.openxmlformats.org/officeDocument/2006/relationships" r:embed="rId57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98320" y="124949630"/>
          <a:ext cx="1107460" cy="697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-1090314</xdr:colOff>
      <xdr:row>551</xdr:row>
      <xdr:rowOff>0</xdr:rowOff>
    </xdr:from>
    <xdr:to>
      <xdr:col>0</xdr:col>
      <xdr:colOff>-137812</xdr:colOff>
      <xdr:row>553</xdr:row>
      <xdr:rowOff>174195</xdr:rowOff>
    </xdr:to>
    <xdr:pic>
      <xdr:nvPicPr>
        <xdr:cNvPr id="78" name="Рисунок 109">
          <a:extLst>
            <a:ext uri="{FF2B5EF4-FFF2-40B4-BE49-F238E27FC236}">
              <a16:creationId xmlns:a16="http://schemas.microsoft.com/office/drawing/2014/main" id="{B37B5F29-F657-40F5-A0ED-D11E0E5792F4}"/>
            </a:ext>
          </a:extLst>
        </xdr:cNvPr>
        <xdr:cNvPicPr/>
      </xdr:nvPicPr>
      <xdr:blipFill>
        <a:blip xmlns:r="http://schemas.openxmlformats.org/officeDocument/2006/relationships" r:embed="rId59">
          <a:extLst>
            <a:ext uri="{BEBA8EAE-BF5A-486C-A8C5-ECC9F3942E4B}">
              <a14:imgProps xmlns:a14="http://schemas.microsoft.com/office/drawing/2010/main">
                <a14:imgLayer r:embed="rId60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 rot="16200000">
          <a:off x="-863086" y="122957080"/>
          <a:ext cx="517096" cy="97155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184150</xdr:colOff>
      <xdr:row>274</xdr:row>
      <xdr:rowOff>38100</xdr:rowOff>
    </xdr:from>
    <xdr:to>
      <xdr:col>0</xdr:col>
      <xdr:colOff>1222129</xdr:colOff>
      <xdr:row>275</xdr:row>
      <xdr:rowOff>210820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FC6E0409-2E11-4F0F-BA4F-8C715FD0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BEBA8EAE-BF5A-486C-A8C5-ECC9F3942E4B}">
              <a14:imgProps xmlns:a14="http://schemas.microsoft.com/office/drawing/2010/main">
                <a14:imgLayer r:embed="rId6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59032140"/>
          <a:ext cx="1037979" cy="4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535</xdr:row>
      <xdr:rowOff>63500</xdr:rowOff>
    </xdr:from>
    <xdr:to>
      <xdr:col>0</xdr:col>
      <xdr:colOff>1049020</xdr:colOff>
      <xdr:row>538</xdr:row>
      <xdr:rowOff>210820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95196716-4C7E-4D90-B8D0-3C40A1FAE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BEBA8EAE-BF5A-486C-A8C5-ECC9F3942E4B}">
              <a14:imgProps xmlns:a14="http://schemas.microsoft.com/office/drawing/2010/main">
                <a14:imgLayer r:embed="rId6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16794280"/>
          <a:ext cx="876300" cy="834390"/>
        </a:xfrm>
        <a:prstGeom prst="rect">
          <a:avLst/>
        </a:prstGeom>
      </xdr:spPr>
    </xdr:pic>
    <xdr:clientData/>
  </xdr:twoCellAnchor>
  <xdr:oneCellAnchor>
    <xdr:from>
      <xdr:col>0</xdr:col>
      <xdr:colOff>23000</xdr:colOff>
      <xdr:row>320</xdr:row>
      <xdr:rowOff>231100</xdr:rowOff>
    </xdr:from>
    <xdr:ext cx="1133970" cy="734100"/>
    <xdr:pic>
      <xdr:nvPicPr>
        <xdr:cNvPr id="81" name="Рисунок 17">
          <a:extLst>
            <a:ext uri="{FF2B5EF4-FFF2-40B4-BE49-F238E27FC236}">
              <a16:creationId xmlns:a16="http://schemas.microsoft.com/office/drawing/2014/main" id="{3B5ECE4E-9C8C-46BB-91C7-C7A589F40FCF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aturation sat="0"/>
                  </a14:imgEffect>
                </a14:imgLayer>
              </a14:imgProps>
            </a:ext>
          </a:extLst>
        </a:blip>
        <a:srcRect l="19101"/>
        <a:stretch/>
      </xdr:blipFill>
      <xdr:spPr>
        <a:xfrm>
          <a:off x="23000" y="66426040"/>
          <a:ext cx="1133970" cy="73410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0</xdr:col>
      <xdr:colOff>107950</xdr:colOff>
      <xdr:row>423</xdr:row>
      <xdr:rowOff>205951</xdr:rowOff>
    </xdr:from>
    <xdr:to>
      <xdr:col>0</xdr:col>
      <xdr:colOff>1141338</xdr:colOff>
      <xdr:row>434</xdr:row>
      <xdr:rowOff>20321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EA1CCA64-74C7-4ECF-ACEC-C455617B6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BEBA8EAE-BF5A-486C-A8C5-ECC9F3942E4B}">
              <a14:imgProps xmlns:a14="http://schemas.microsoft.com/office/drawing/2010/main">
                <a14:imgLayer r:embed="rId6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92331751"/>
          <a:ext cx="1033388" cy="22654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437</xdr:row>
      <xdr:rowOff>196850</xdr:rowOff>
    </xdr:from>
    <xdr:to>
      <xdr:col>0</xdr:col>
      <xdr:colOff>1177931</xdr:colOff>
      <xdr:row>446</xdr:row>
      <xdr:rowOff>58420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F0B7657-B30B-417A-8E45-56127EBF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BEBA8EAE-BF5A-486C-A8C5-ECC9F3942E4B}">
              <a14:imgProps xmlns:a14="http://schemas.microsoft.com/office/drawing/2010/main">
                <a14:imgLayer r:embed="rId6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95530670"/>
          <a:ext cx="1043310" cy="178689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165101</xdr:colOff>
      <xdr:row>461</xdr:row>
      <xdr:rowOff>101601</xdr:rowOff>
    </xdr:from>
    <xdr:to>
      <xdr:col>0</xdr:col>
      <xdr:colOff>1107748</xdr:colOff>
      <xdr:row>468</xdr:row>
      <xdr:rowOff>116840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1973E587-E748-48B2-8C03-E93968150B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33"/>
        <a:stretch/>
      </xdr:blipFill>
      <xdr:spPr>
        <a:xfrm>
          <a:off x="165101" y="100693221"/>
          <a:ext cx="952807" cy="140588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356</xdr:row>
      <xdr:rowOff>222250</xdr:rowOff>
    </xdr:from>
    <xdr:to>
      <xdr:col>1</xdr:col>
      <xdr:colOff>0</xdr:colOff>
      <xdr:row>359</xdr:row>
      <xdr:rowOff>187743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AF61D5BF-9C01-4E83-B1B1-3824D28B1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BEBA8EAE-BF5A-486C-A8C5-ECC9F3942E4B}">
              <a14:imgProps xmlns:a14="http://schemas.microsoft.com/office/drawing/2010/main">
                <a14:imgLayer r:embed="rId7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8428750"/>
          <a:ext cx="1253490" cy="754163"/>
        </a:xfrm>
        <a:prstGeom prst="rect">
          <a:avLst/>
        </a:prstGeom>
      </xdr:spPr>
    </xdr:pic>
    <xdr:clientData/>
  </xdr:twoCellAnchor>
  <xdr:twoCellAnchor editAs="oneCell">
    <xdr:from>
      <xdr:col>0</xdr:col>
      <xdr:colOff>202580</xdr:colOff>
      <xdr:row>354</xdr:row>
      <xdr:rowOff>50110</xdr:rowOff>
    </xdr:from>
    <xdr:to>
      <xdr:col>0</xdr:col>
      <xdr:colOff>592330</xdr:colOff>
      <xdr:row>357</xdr:row>
      <xdr:rowOff>134860</xdr:rowOff>
    </xdr:to>
    <xdr:pic>
      <xdr:nvPicPr>
        <xdr:cNvPr id="93" name="Рисунок 19">
          <a:extLst>
            <a:ext uri="{FF2B5EF4-FFF2-40B4-BE49-F238E27FC236}">
              <a16:creationId xmlns:a16="http://schemas.microsoft.com/office/drawing/2014/main" id="{A83DE4D7-8CA5-46C1-BD3C-EB08C729F9EC}"/>
            </a:ext>
          </a:extLst>
        </xdr:cNvPr>
        <xdr:cNvPicPr/>
      </xdr:nvPicPr>
      <xdr:blipFill>
        <a:blip xmlns:r="http://schemas.openxmlformats.org/officeDocument/2006/relationships" r:embed="rId73">
          <a:extLst>
            <a:ext uri="{BEBA8EAE-BF5A-486C-A8C5-ECC9F3942E4B}">
              <a14:imgProps xmlns:a14="http://schemas.microsoft.com/office/drawing/2010/main">
                <a14:imgLayer r:embed="rId74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02580" y="127624150"/>
          <a:ext cx="391020" cy="9839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191769</xdr:colOff>
      <xdr:row>252</xdr:row>
      <xdr:rowOff>124460</xdr:rowOff>
    </xdr:from>
    <xdr:to>
      <xdr:col>0</xdr:col>
      <xdr:colOff>1128674</xdr:colOff>
      <xdr:row>255</xdr:row>
      <xdr:rowOff>111760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989E30D8-B165-4069-AB39-5FA25F58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BEBA8EAE-BF5A-486C-A8C5-ECC9F3942E4B}">
              <a14:imgProps xmlns:a14="http://schemas.microsoft.com/office/drawing/2010/main">
                <a14:imgLayer r:embed="rId7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69" y="55979060"/>
          <a:ext cx="922935" cy="497840"/>
        </a:xfrm>
        <a:prstGeom prst="rect">
          <a:avLst/>
        </a:prstGeom>
      </xdr:spPr>
    </xdr:pic>
    <xdr:clientData/>
  </xdr:twoCellAnchor>
  <xdr:twoCellAnchor editAs="oneCell">
    <xdr:from>
      <xdr:col>0</xdr:col>
      <xdr:colOff>342772</xdr:colOff>
      <xdr:row>244</xdr:row>
      <xdr:rowOff>57022</xdr:rowOff>
    </xdr:from>
    <xdr:to>
      <xdr:col>0</xdr:col>
      <xdr:colOff>955040</xdr:colOff>
      <xdr:row>245</xdr:row>
      <xdr:rowOff>287613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FA73445E-91D9-44C5-A721-96EE30E14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772" y="53747542"/>
          <a:ext cx="616078" cy="559521"/>
        </a:xfrm>
        <a:prstGeom prst="rect">
          <a:avLst/>
        </a:prstGeom>
      </xdr:spPr>
    </xdr:pic>
    <xdr:clientData/>
  </xdr:twoCellAnchor>
  <xdr:twoCellAnchor editAs="oneCell">
    <xdr:from>
      <xdr:col>0</xdr:col>
      <xdr:colOff>318438</xdr:colOff>
      <xdr:row>325</xdr:row>
      <xdr:rowOff>235203</xdr:rowOff>
    </xdr:from>
    <xdr:to>
      <xdr:col>0</xdr:col>
      <xdr:colOff>931620</xdr:colOff>
      <xdr:row>329</xdr:row>
      <xdr:rowOff>107077</xdr:rowOff>
    </xdr:to>
    <xdr:pic>
      <xdr:nvPicPr>
        <xdr:cNvPr id="100" name="Изображение 28">
          <a:extLst>
            <a:ext uri="{FF2B5EF4-FFF2-40B4-BE49-F238E27FC236}">
              <a16:creationId xmlns:a16="http://schemas.microsoft.com/office/drawing/2014/main" id="{0627A093-1B93-4786-B680-5CA59837C535}"/>
            </a:ext>
          </a:extLst>
        </xdr:cNvPr>
        <xdr:cNvPicPr/>
      </xdr:nvPicPr>
      <xdr:blipFill>
        <a:blip xmlns:r="http://schemas.openxmlformats.org/officeDocument/2006/relationships" r:embed="rId79">
          <a:extLst>
            <a:ext uri="{BEBA8EAE-BF5A-486C-A8C5-ECC9F3942E4B}">
              <a14:imgProps xmlns:a14="http://schemas.microsoft.com/office/drawing/2010/main">
                <a14:imgLayer r:embed="rId80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 rot="1440000">
          <a:off x="318438" y="67626483"/>
          <a:ext cx="613182" cy="77865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214631</xdr:colOff>
      <xdr:row>340</xdr:row>
      <xdr:rowOff>144780</xdr:rowOff>
    </xdr:from>
    <xdr:to>
      <xdr:col>0</xdr:col>
      <xdr:colOff>1043941</xdr:colOff>
      <xdr:row>341</xdr:row>
      <xdr:rowOff>243424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4F3A7E44-3E15-4E2B-9B02-CA86C5D6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BEBA8EAE-BF5A-486C-A8C5-ECC9F3942E4B}">
              <a14:imgProps xmlns:a14="http://schemas.microsoft.com/office/drawing/2010/main">
                <a14:imgLayer r:embed="rId8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31" y="72161400"/>
          <a:ext cx="829310" cy="411064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0</xdr:col>
      <xdr:colOff>158749</xdr:colOff>
      <xdr:row>336</xdr:row>
      <xdr:rowOff>12700</xdr:rowOff>
    </xdr:from>
    <xdr:to>
      <xdr:col>1</xdr:col>
      <xdr:colOff>287</xdr:colOff>
      <xdr:row>338</xdr:row>
      <xdr:rowOff>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95A375C-1209-494D-8548-2DB9B82E3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9" y="123289060"/>
          <a:ext cx="1114078" cy="612140"/>
        </a:xfrm>
        <a:prstGeom prst="rect">
          <a:avLst/>
        </a:prstGeom>
      </xdr:spPr>
    </xdr:pic>
    <xdr:clientData/>
  </xdr:twoCellAnchor>
  <xdr:twoCellAnchor editAs="oneCell">
    <xdr:from>
      <xdr:col>2</xdr:col>
      <xdr:colOff>1067733</xdr:colOff>
      <xdr:row>554</xdr:row>
      <xdr:rowOff>196167</xdr:rowOff>
    </xdr:from>
    <xdr:to>
      <xdr:col>2</xdr:col>
      <xdr:colOff>2680141</xdr:colOff>
      <xdr:row>557</xdr:row>
      <xdr:rowOff>111278</xdr:rowOff>
    </xdr:to>
    <xdr:pic>
      <xdr:nvPicPr>
        <xdr:cNvPr id="103" name="Рисунок 141">
          <a:extLst>
            <a:ext uri="{FF2B5EF4-FFF2-40B4-BE49-F238E27FC236}">
              <a16:creationId xmlns:a16="http://schemas.microsoft.com/office/drawing/2014/main" id="{65DAC95D-CFCF-41E5-A190-3EB4932794DF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3399453" y="119715867"/>
          <a:ext cx="1612408" cy="67711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1263650</xdr:colOff>
      <xdr:row>0</xdr:row>
      <xdr:rowOff>50801</xdr:rowOff>
    </xdr:from>
    <xdr:to>
      <xdr:col>2</xdr:col>
      <xdr:colOff>2559050</xdr:colOff>
      <xdr:row>4</xdr:row>
      <xdr:rowOff>69851</xdr:rowOff>
    </xdr:to>
    <xdr:grpSp>
      <xdr:nvGrpSpPr>
        <xdr:cNvPr id="123" name="Графіка 183">
          <a:extLst>
            <a:ext uri="{FF2B5EF4-FFF2-40B4-BE49-F238E27FC236}">
              <a16:creationId xmlns:a16="http://schemas.microsoft.com/office/drawing/2014/main" id="{699C261A-DE4E-43FE-8334-98BE6BA51502}"/>
            </a:ext>
          </a:extLst>
        </xdr:cNvPr>
        <xdr:cNvGrpSpPr/>
      </xdr:nvGrpSpPr>
      <xdr:grpSpPr>
        <a:xfrm>
          <a:off x="3588135" y="50801"/>
          <a:ext cx="1295400" cy="480868"/>
          <a:chOff x="3625849" y="203497"/>
          <a:chExt cx="1093887" cy="441028"/>
        </a:xfrm>
        <a:solidFill>
          <a:srgbClr val="006D8F"/>
        </a:solidFill>
      </xdr:grpSpPr>
      <xdr:sp macro="" textlink="">
        <xdr:nvSpPr>
          <xdr:cNvPr id="124" name="Полілінія: фігура 123">
            <a:extLst>
              <a:ext uri="{FF2B5EF4-FFF2-40B4-BE49-F238E27FC236}">
                <a16:creationId xmlns:a16="http://schemas.microsoft.com/office/drawing/2014/main" id="{6A06DE2E-EAA2-4064-B1CA-6ED1DD984607}"/>
              </a:ext>
            </a:extLst>
          </xdr:cNvPr>
          <xdr:cNvSpPr/>
        </xdr:nvSpPr>
        <xdr:spPr>
          <a:xfrm>
            <a:off x="4063404" y="203497"/>
            <a:ext cx="215304" cy="441027"/>
          </a:xfrm>
          <a:custGeom>
            <a:avLst/>
            <a:gdLst>
              <a:gd name="connsiteX0" fmla="*/ 0 w 215304"/>
              <a:gd name="connsiteY0" fmla="*/ 437555 h 441027"/>
              <a:gd name="connsiteX1" fmla="*/ 0 w 215304"/>
              <a:gd name="connsiteY1" fmla="*/ 152797 h 441027"/>
              <a:gd name="connsiteX2" fmla="*/ 38199 w 215304"/>
              <a:gd name="connsiteY2" fmla="*/ 38199 h 441027"/>
              <a:gd name="connsiteX3" fmla="*/ 152797 w 215304"/>
              <a:gd name="connsiteY3" fmla="*/ 0 h 441027"/>
              <a:gd name="connsiteX4" fmla="*/ 215305 w 215304"/>
              <a:gd name="connsiteY4" fmla="*/ 0 h 441027"/>
              <a:gd name="connsiteX5" fmla="*/ 215305 w 215304"/>
              <a:gd name="connsiteY5" fmla="*/ 55563 h 441027"/>
              <a:gd name="connsiteX6" fmla="*/ 142379 w 215304"/>
              <a:gd name="connsiteY6" fmla="*/ 55563 h 441027"/>
              <a:gd name="connsiteX7" fmla="*/ 76399 w 215304"/>
              <a:gd name="connsiteY7" fmla="*/ 79871 h 441027"/>
              <a:gd name="connsiteX8" fmla="*/ 55563 w 215304"/>
              <a:gd name="connsiteY8" fmla="*/ 145852 h 441027"/>
              <a:gd name="connsiteX9" fmla="*/ 55563 w 215304"/>
              <a:gd name="connsiteY9" fmla="*/ 194469 h 441027"/>
              <a:gd name="connsiteX10" fmla="*/ 201414 w 215304"/>
              <a:gd name="connsiteY10" fmla="*/ 194469 h 441027"/>
              <a:gd name="connsiteX11" fmla="*/ 201414 w 215304"/>
              <a:gd name="connsiteY11" fmla="*/ 250032 h 441027"/>
              <a:gd name="connsiteX12" fmla="*/ 55563 w 215304"/>
              <a:gd name="connsiteY12" fmla="*/ 250032 h 441027"/>
              <a:gd name="connsiteX13" fmla="*/ 55563 w 215304"/>
              <a:gd name="connsiteY13" fmla="*/ 441028 h 441027"/>
              <a:gd name="connsiteX14" fmla="*/ 0 w 215304"/>
              <a:gd name="connsiteY14" fmla="*/ 441028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215304" h="441027">
                <a:moveTo>
                  <a:pt x="0" y="437555"/>
                </a:moveTo>
                <a:lnTo>
                  <a:pt x="0" y="152797"/>
                </a:lnTo>
                <a:cubicBezTo>
                  <a:pt x="0" y="100707"/>
                  <a:pt x="13891" y="62508"/>
                  <a:pt x="38199" y="38199"/>
                </a:cubicBezTo>
                <a:cubicBezTo>
                  <a:pt x="62508" y="13891"/>
                  <a:pt x="100707" y="0"/>
                  <a:pt x="152797" y="0"/>
                </a:cubicBezTo>
                <a:lnTo>
                  <a:pt x="215305" y="0"/>
                </a:lnTo>
                <a:lnTo>
                  <a:pt x="215305" y="55563"/>
                </a:lnTo>
                <a:lnTo>
                  <a:pt x="142379" y="55563"/>
                </a:lnTo>
                <a:cubicBezTo>
                  <a:pt x="114598" y="55563"/>
                  <a:pt x="93762" y="62508"/>
                  <a:pt x="76399" y="79871"/>
                </a:cubicBezTo>
                <a:cubicBezTo>
                  <a:pt x="62508" y="93762"/>
                  <a:pt x="55563" y="118070"/>
                  <a:pt x="55563" y="145852"/>
                </a:cubicBezTo>
                <a:lnTo>
                  <a:pt x="55563" y="194469"/>
                </a:lnTo>
                <a:lnTo>
                  <a:pt x="201414" y="194469"/>
                </a:lnTo>
                <a:lnTo>
                  <a:pt x="201414" y="250032"/>
                </a:lnTo>
                <a:lnTo>
                  <a:pt x="55563" y="250032"/>
                </a:lnTo>
                <a:lnTo>
                  <a:pt x="55563" y="441028"/>
                </a:lnTo>
                <a:lnTo>
                  <a:pt x="0" y="441028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5" name="Полілінія: фігура 124">
            <a:extLst>
              <a:ext uri="{FF2B5EF4-FFF2-40B4-BE49-F238E27FC236}">
                <a16:creationId xmlns:a16="http://schemas.microsoft.com/office/drawing/2014/main" id="{3BDDA1F7-7B75-4697-A63F-DDDBFE53B154}"/>
              </a:ext>
            </a:extLst>
          </xdr:cNvPr>
          <xdr:cNvSpPr/>
        </xdr:nvSpPr>
        <xdr:spPr>
          <a:xfrm>
            <a:off x="4348162" y="203497"/>
            <a:ext cx="368101" cy="441027"/>
          </a:xfrm>
          <a:custGeom>
            <a:avLst/>
            <a:gdLst>
              <a:gd name="connsiteX0" fmla="*/ 0 w 368101"/>
              <a:gd name="connsiteY0" fmla="*/ 437555 h 441027"/>
              <a:gd name="connsiteX1" fmla="*/ 0 w 368101"/>
              <a:gd name="connsiteY1" fmla="*/ 378520 h 441027"/>
              <a:gd name="connsiteX2" fmla="*/ 45145 w 368101"/>
              <a:gd name="connsiteY2" fmla="*/ 378520 h 441027"/>
              <a:gd name="connsiteX3" fmla="*/ 83344 w 368101"/>
              <a:gd name="connsiteY3" fmla="*/ 368102 h 441027"/>
              <a:gd name="connsiteX4" fmla="*/ 111125 w 368101"/>
              <a:gd name="connsiteY4" fmla="*/ 336848 h 441027"/>
              <a:gd name="connsiteX5" fmla="*/ 131961 w 368101"/>
              <a:gd name="connsiteY5" fmla="*/ 288231 h 441027"/>
              <a:gd name="connsiteX6" fmla="*/ 159742 w 368101"/>
              <a:gd name="connsiteY6" fmla="*/ 208360 h 441027"/>
              <a:gd name="connsiteX7" fmla="*/ 184051 w 368101"/>
              <a:gd name="connsiteY7" fmla="*/ 135434 h 441027"/>
              <a:gd name="connsiteX8" fmla="*/ 215305 w 368101"/>
              <a:gd name="connsiteY8" fmla="*/ 62508 h 441027"/>
              <a:gd name="connsiteX9" fmla="*/ 256977 w 368101"/>
              <a:gd name="connsiteY9" fmla="*/ 17363 h 441027"/>
              <a:gd name="connsiteX10" fmla="*/ 316012 w 368101"/>
              <a:gd name="connsiteY10" fmla="*/ 0 h 441027"/>
              <a:gd name="connsiteX11" fmla="*/ 368102 w 368101"/>
              <a:gd name="connsiteY11" fmla="*/ 0 h 441027"/>
              <a:gd name="connsiteX12" fmla="*/ 368102 w 368101"/>
              <a:gd name="connsiteY12" fmla="*/ 59035 h 441027"/>
              <a:gd name="connsiteX13" fmla="*/ 336848 w 368101"/>
              <a:gd name="connsiteY13" fmla="*/ 59035 h 441027"/>
              <a:gd name="connsiteX14" fmla="*/ 295176 w 368101"/>
              <a:gd name="connsiteY14" fmla="*/ 69453 h 441027"/>
              <a:gd name="connsiteX15" fmla="*/ 267395 w 368101"/>
              <a:gd name="connsiteY15" fmla="*/ 100707 h 441027"/>
              <a:gd name="connsiteX16" fmla="*/ 243086 w 368101"/>
              <a:gd name="connsiteY16" fmla="*/ 152797 h 441027"/>
              <a:gd name="connsiteX17" fmla="*/ 211832 w 368101"/>
              <a:gd name="connsiteY17" fmla="*/ 246559 h 441027"/>
              <a:gd name="connsiteX18" fmla="*/ 177106 w 368101"/>
              <a:gd name="connsiteY18" fmla="*/ 340321 h 441027"/>
              <a:gd name="connsiteX19" fmla="*/ 142379 w 368101"/>
              <a:gd name="connsiteY19" fmla="*/ 399356 h 441027"/>
              <a:gd name="connsiteX20" fmla="*/ 100707 w 368101"/>
              <a:gd name="connsiteY20" fmla="*/ 430610 h 441027"/>
              <a:gd name="connsiteX21" fmla="*/ 48617 w 368101"/>
              <a:gd name="connsiteY21" fmla="*/ 441028 h 441027"/>
              <a:gd name="connsiteX22" fmla="*/ 0 w 368101"/>
              <a:gd name="connsiteY22" fmla="*/ 437555 h 441027"/>
              <a:gd name="connsiteX23" fmla="*/ 0 w 368101"/>
              <a:gd name="connsiteY23" fmla="*/ 437555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368101" h="441027">
                <a:moveTo>
                  <a:pt x="0" y="437555"/>
                </a:moveTo>
                <a:lnTo>
                  <a:pt x="0" y="378520"/>
                </a:lnTo>
                <a:lnTo>
                  <a:pt x="45145" y="378520"/>
                </a:lnTo>
                <a:cubicBezTo>
                  <a:pt x="59035" y="378520"/>
                  <a:pt x="72926" y="375047"/>
                  <a:pt x="83344" y="368102"/>
                </a:cubicBezTo>
                <a:cubicBezTo>
                  <a:pt x="93762" y="361157"/>
                  <a:pt x="104180" y="350739"/>
                  <a:pt x="111125" y="336848"/>
                </a:cubicBezTo>
                <a:cubicBezTo>
                  <a:pt x="118070" y="322957"/>
                  <a:pt x="125016" y="305594"/>
                  <a:pt x="131961" y="288231"/>
                </a:cubicBezTo>
                <a:cubicBezTo>
                  <a:pt x="138906" y="270868"/>
                  <a:pt x="149324" y="243086"/>
                  <a:pt x="159742" y="208360"/>
                </a:cubicBezTo>
                <a:cubicBezTo>
                  <a:pt x="166688" y="190996"/>
                  <a:pt x="173633" y="166688"/>
                  <a:pt x="184051" y="135434"/>
                </a:cubicBezTo>
                <a:cubicBezTo>
                  <a:pt x="194469" y="104180"/>
                  <a:pt x="204887" y="79871"/>
                  <a:pt x="215305" y="62508"/>
                </a:cubicBezTo>
                <a:cubicBezTo>
                  <a:pt x="225723" y="45145"/>
                  <a:pt x="239614" y="27781"/>
                  <a:pt x="256977" y="17363"/>
                </a:cubicBezTo>
                <a:cubicBezTo>
                  <a:pt x="274340" y="6945"/>
                  <a:pt x="291703" y="0"/>
                  <a:pt x="316012" y="0"/>
                </a:cubicBezTo>
                <a:lnTo>
                  <a:pt x="368102" y="0"/>
                </a:lnTo>
                <a:lnTo>
                  <a:pt x="368102" y="59035"/>
                </a:lnTo>
                <a:lnTo>
                  <a:pt x="336848" y="59035"/>
                </a:lnTo>
                <a:cubicBezTo>
                  <a:pt x="319485" y="59035"/>
                  <a:pt x="309067" y="62508"/>
                  <a:pt x="295176" y="69453"/>
                </a:cubicBezTo>
                <a:cubicBezTo>
                  <a:pt x="284758" y="76399"/>
                  <a:pt x="274340" y="86817"/>
                  <a:pt x="267395" y="100707"/>
                </a:cubicBezTo>
                <a:cubicBezTo>
                  <a:pt x="260449" y="114598"/>
                  <a:pt x="250032" y="131961"/>
                  <a:pt x="243086" y="152797"/>
                </a:cubicBezTo>
                <a:cubicBezTo>
                  <a:pt x="236141" y="173633"/>
                  <a:pt x="225723" y="204887"/>
                  <a:pt x="211832" y="246559"/>
                </a:cubicBezTo>
                <a:cubicBezTo>
                  <a:pt x="201414" y="284758"/>
                  <a:pt x="187524" y="316012"/>
                  <a:pt x="177106" y="340321"/>
                </a:cubicBezTo>
                <a:cubicBezTo>
                  <a:pt x="166688" y="364629"/>
                  <a:pt x="152797" y="385465"/>
                  <a:pt x="142379" y="399356"/>
                </a:cubicBezTo>
                <a:cubicBezTo>
                  <a:pt x="128488" y="413247"/>
                  <a:pt x="114598" y="423665"/>
                  <a:pt x="100707" y="430610"/>
                </a:cubicBezTo>
                <a:cubicBezTo>
                  <a:pt x="86816" y="437555"/>
                  <a:pt x="69453" y="441028"/>
                  <a:pt x="48617" y="441028"/>
                </a:cubicBezTo>
                <a:lnTo>
                  <a:pt x="0" y="437555"/>
                </a:lnTo>
                <a:lnTo>
                  <a:pt x="0" y="437555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6" name="Полілінія: фігура 125">
            <a:extLst>
              <a:ext uri="{FF2B5EF4-FFF2-40B4-BE49-F238E27FC236}">
                <a16:creationId xmlns:a16="http://schemas.microsoft.com/office/drawing/2014/main" id="{D4D201F1-6491-4703-846D-4A5887B1EF67}"/>
              </a:ext>
            </a:extLst>
          </xdr:cNvPr>
          <xdr:cNvSpPr/>
        </xdr:nvSpPr>
        <xdr:spPr>
          <a:xfrm>
            <a:off x="4591248" y="588963"/>
            <a:ext cx="55562" cy="52089"/>
          </a:xfrm>
          <a:custGeom>
            <a:avLst/>
            <a:gdLst>
              <a:gd name="connsiteX0" fmla="*/ 55563 w 55562"/>
              <a:gd name="connsiteY0" fmla="*/ 10418 h 52089"/>
              <a:gd name="connsiteX1" fmla="*/ 34727 w 55562"/>
              <a:gd name="connsiteY1" fmla="*/ 10418 h 52089"/>
              <a:gd name="connsiteX2" fmla="*/ 34727 w 55562"/>
              <a:gd name="connsiteY2" fmla="*/ 52090 h 52089"/>
              <a:gd name="connsiteX3" fmla="*/ 24309 w 55562"/>
              <a:gd name="connsiteY3" fmla="*/ 52090 h 52089"/>
              <a:gd name="connsiteX4" fmla="*/ 24309 w 55562"/>
              <a:gd name="connsiteY4" fmla="*/ 10418 h 52089"/>
              <a:gd name="connsiteX5" fmla="*/ 0 w 55562"/>
              <a:gd name="connsiteY5" fmla="*/ 10418 h 52089"/>
              <a:gd name="connsiteX6" fmla="*/ 0 w 55562"/>
              <a:gd name="connsiteY6" fmla="*/ 0 h 52089"/>
              <a:gd name="connsiteX7" fmla="*/ 55563 w 55562"/>
              <a:gd name="connsiteY7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562" h="52089">
                <a:moveTo>
                  <a:pt x="55563" y="10418"/>
                </a:moveTo>
                <a:lnTo>
                  <a:pt x="34727" y="10418"/>
                </a:lnTo>
                <a:lnTo>
                  <a:pt x="34727" y="52090"/>
                </a:lnTo>
                <a:lnTo>
                  <a:pt x="24309" y="52090"/>
                </a:lnTo>
                <a:lnTo>
                  <a:pt x="24309" y="10418"/>
                </a:lnTo>
                <a:lnTo>
                  <a:pt x="0" y="10418"/>
                </a:lnTo>
                <a:lnTo>
                  <a:pt x="0" y="0"/>
                </a:lnTo>
                <a:lnTo>
                  <a:pt x="55563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7" name="Полілінія: фігура 126">
            <a:extLst>
              <a:ext uri="{FF2B5EF4-FFF2-40B4-BE49-F238E27FC236}">
                <a16:creationId xmlns:a16="http://schemas.microsoft.com/office/drawing/2014/main" id="{95514829-6FC8-4DAF-8984-F49F57EF162F}"/>
              </a:ext>
            </a:extLst>
          </xdr:cNvPr>
          <xdr:cNvSpPr/>
        </xdr:nvSpPr>
        <xdr:spPr>
          <a:xfrm>
            <a:off x="4653756" y="588963"/>
            <a:ext cx="65980" cy="52089"/>
          </a:xfrm>
          <a:custGeom>
            <a:avLst/>
            <a:gdLst>
              <a:gd name="connsiteX0" fmla="*/ 65981 w 65980"/>
              <a:gd name="connsiteY0" fmla="*/ 52090 h 52089"/>
              <a:gd name="connsiteX1" fmla="*/ 55563 w 65980"/>
              <a:gd name="connsiteY1" fmla="*/ 52090 h 52089"/>
              <a:gd name="connsiteX2" fmla="*/ 55563 w 65980"/>
              <a:gd name="connsiteY2" fmla="*/ 17363 h 52089"/>
              <a:gd name="connsiteX3" fmla="*/ 31254 w 65980"/>
              <a:gd name="connsiteY3" fmla="*/ 52090 h 52089"/>
              <a:gd name="connsiteX4" fmla="*/ 10418 w 65980"/>
              <a:gd name="connsiteY4" fmla="*/ 17363 h 52089"/>
              <a:gd name="connsiteX5" fmla="*/ 10418 w 65980"/>
              <a:gd name="connsiteY5" fmla="*/ 52090 h 52089"/>
              <a:gd name="connsiteX6" fmla="*/ 0 w 65980"/>
              <a:gd name="connsiteY6" fmla="*/ 52090 h 52089"/>
              <a:gd name="connsiteX7" fmla="*/ 0 w 65980"/>
              <a:gd name="connsiteY7" fmla="*/ 0 h 52089"/>
              <a:gd name="connsiteX8" fmla="*/ 10418 w 65980"/>
              <a:gd name="connsiteY8" fmla="*/ 0 h 52089"/>
              <a:gd name="connsiteX9" fmla="*/ 31254 w 65980"/>
              <a:gd name="connsiteY9" fmla="*/ 31254 h 52089"/>
              <a:gd name="connsiteX10" fmla="*/ 55563 w 65980"/>
              <a:gd name="connsiteY10" fmla="*/ 0 h 52089"/>
              <a:gd name="connsiteX11" fmla="*/ 65981 w 65980"/>
              <a:gd name="connsiteY11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5980" h="52089">
                <a:moveTo>
                  <a:pt x="65981" y="52090"/>
                </a:moveTo>
                <a:lnTo>
                  <a:pt x="55563" y="52090"/>
                </a:lnTo>
                <a:lnTo>
                  <a:pt x="55563" y="17363"/>
                </a:lnTo>
                <a:lnTo>
                  <a:pt x="31254" y="52090"/>
                </a:lnTo>
                <a:lnTo>
                  <a:pt x="10418" y="17363"/>
                </a:lnTo>
                <a:lnTo>
                  <a:pt x="10418" y="52090"/>
                </a:lnTo>
                <a:lnTo>
                  <a:pt x="0" y="52090"/>
                </a:lnTo>
                <a:lnTo>
                  <a:pt x="0" y="0"/>
                </a:lnTo>
                <a:lnTo>
                  <a:pt x="10418" y="0"/>
                </a:lnTo>
                <a:lnTo>
                  <a:pt x="31254" y="31254"/>
                </a:lnTo>
                <a:lnTo>
                  <a:pt x="55563" y="0"/>
                </a:lnTo>
                <a:lnTo>
                  <a:pt x="65981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8" name="Полілінія: фігура 127">
            <a:extLst>
              <a:ext uri="{FF2B5EF4-FFF2-40B4-BE49-F238E27FC236}">
                <a16:creationId xmlns:a16="http://schemas.microsoft.com/office/drawing/2014/main" id="{90057DC1-53E5-4FDA-AE50-3CA6075C852B}"/>
              </a:ext>
            </a:extLst>
          </xdr:cNvPr>
          <xdr:cNvSpPr/>
        </xdr:nvSpPr>
        <xdr:spPr>
          <a:xfrm>
            <a:off x="3625849" y="206970"/>
            <a:ext cx="326429" cy="437555"/>
          </a:xfrm>
          <a:custGeom>
            <a:avLst/>
            <a:gdLst>
              <a:gd name="connsiteX0" fmla="*/ 0 w 326429"/>
              <a:gd name="connsiteY0" fmla="*/ 246559 h 437555"/>
              <a:gd name="connsiteX1" fmla="*/ 263922 w 326429"/>
              <a:gd name="connsiteY1" fmla="*/ 0 h 437555"/>
              <a:gd name="connsiteX2" fmla="*/ 211832 w 326429"/>
              <a:gd name="connsiteY2" fmla="*/ 170160 h 437555"/>
              <a:gd name="connsiteX3" fmla="*/ 326430 w 326429"/>
              <a:gd name="connsiteY3" fmla="*/ 170160 h 437555"/>
              <a:gd name="connsiteX4" fmla="*/ 79871 w 326429"/>
              <a:gd name="connsiteY4" fmla="*/ 437555 h 437555"/>
              <a:gd name="connsiteX5" fmla="*/ 138906 w 326429"/>
              <a:gd name="connsiteY5" fmla="*/ 246559 h 4375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26429" h="437555">
                <a:moveTo>
                  <a:pt x="0" y="246559"/>
                </a:moveTo>
                <a:lnTo>
                  <a:pt x="263922" y="0"/>
                </a:lnTo>
                <a:lnTo>
                  <a:pt x="211832" y="170160"/>
                </a:lnTo>
                <a:lnTo>
                  <a:pt x="326430" y="170160"/>
                </a:lnTo>
                <a:lnTo>
                  <a:pt x="79871" y="437555"/>
                </a:lnTo>
                <a:lnTo>
                  <a:pt x="138906" y="246559"/>
                </a:lnTo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</xdr:grpSp>
    <xdr:clientData/>
  </xdr:twoCellAnchor>
  <xdr:twoCellAnchor>
    <xdr:from>
      <xdr:col>0</xdr:col>
      <xdr:colOff>152400</xdr:colOff>
      <xdr:row>0</xdr:row>
      <xdr:rowOff>25400</xdr:rowOff>
    </xdr:from>
    <xdr:to>
      <xdr:col>1</xdr:col>
      <xdr:colOff>692150</xdr:colOff>
      <xdr:row>5</xdr:row>
      <xdr:rowOff>25118</xdr:rowOff>
    </xdr:to>
    <xdr:grpSp>
      <xdr:nvGrpSpPr>
        <xdr:cNvPr id="129" name="Графіка 118">
          <a:extLst>
            <a:ext uri="{FF2B5EF4-FFF2-40B4-BE49-F238E27FC236}">
              <a16:creationId xmlns:a16="http://schemas.microsoft.com/office/drawing/2014/main" id="{0C5C3EFE-F93B-4E75-B504-345BEAC8F65D}"/>
            </a:ext>
          </a:extLst>
        </xdr:cNvPr>
        <xdr:cNvGrpSpPr/>
      </xdr:nvGrpSpPr>
      <xdr:grpSpPr>
        <a:xfrm>
          <a:off x="152400" y="25400"/>
          <a:ext cx="1802053" cy="576991"/>
          <a:chOff x="1352792" y="57431"/>
          <a:chExt cx="1608618" cy="540143"/>
        </a:xfrm>
      </xdr:grpSpPr>
      <xdr:sp macro="" textlink="">
        <xdr:nvSpPr>
          <xdr:cNvPr id="130" name="Полілінія: фігура 129">
            <a:extLst>
              <a:ext uri="{FF2B5EF4-FFF2-40B4-BE49-F238E27FC236}">
                <a16:creationId xmlns:a16="http://schemas.microsoft.com/office/drawing/2014/main" id="{9AB55CFC-4FD7-44D0-8CD7-AEF2A6E98AE2}"/>
              </a:ext>
            </a:extLst>
          </xdr:cNvPr>
          <xdr:cNvSpPr/>
        </xdr:nvSpPr>
        <xdr:spPr>
          <a:xfrm>
            <a:off x="1746711" y="166888"/>
            <a:ext cx="94120" cy="116600"/>
          </a:xfrm>
          <a:custGeom>
            <a:avLst/>
            <a:gdLst>
              <a:gd name="connsiteX0" fmla="*/ 94042 w 94120"/>
              <a:gd name="connsiteY0" fmla="*/ 116596 h 116600"/>
              <a:gd name="connsiteX1" fmla="*/ 74574 w 94120"/>
              <a:gd name="connsiteY1" fmla="*/ 116596 h 116600"/>
              <a:gd name="connsiteX2" fmla="*/ 74574 w 94120"/>
              <a:gd name="connsiteY2" fmla="*/ 17294 h 116600"/>
              <a:gd name="connsiteX3" fmla="*/ 19320 w 94120"/>
              <a:gd name="connsiteY3" fmla="*/ 17294 h 116600"/>
              <a:gd name="connsiteX4" fmla="*/ 19320 w 94120"/>
              <a:gd name="connsiteY4" fmla="*/ 116596 h 116600"/>
              <a:gd name="connsiteX5" fmla="*/ -9 w 94120"/>
              <a:gd name="connsiteY5" fmla="*/ 116596 h 116600"/>
              <a:gd name="connsiteX6" fmla="*/ -9 w 94120"/>
              <a:gd name="connsiteY6" fmla="*/ -4 h 116600"/>
              <a:gd name="connsiteX7" fmla="*/ 94112 w 94120"/>
              <a:gd name="connsiteY7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94120" h="116600">
                <a:moveTo>
                  <a:pt x="94042" y="116596"/>
                </a:moveTo>
                <a:lnTo>
                  <a:pt x="74574" y="116596"/>
                </a:lnTo>
                <a:lnTo>
                  <a:pt x="74574" y="17294"/>
                </a:lnTo>
                <a:lnTo>
                  <a:pt x="19320" y="17294"/>
                </a:lnTo>
                <a:lnTo>
                  <a:pt x="19320" y="116596"/>
                </a:lnTo>
                <a:lnTo>
                  <a:pt x="-9" y="116596"/>
                </a:lnTo>
                <a:lnTo>
                  <a:pt x="-9" y="-4"/>
                </a:lnTo>
                <a:lnTo>
                  <a:pt x="94112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1" name="Полілінія: фігура 130">
            <a:extLst>
              <a:ext uri="{FF2B5EF4-FFF2-40B4-BE49-F238E27FC236}">
                <a16:creationId xmlns:a16="http://schemas.microsoft.com/office/drawing/2014/main" id="{8B5AD12A-5BFA-4FEE-B258-AC162EDC4F58}"/>
              </a:ext>
            </a:extLst>
          </xdr:cNvPr>
          <xdr:cNvSpPr/>
        </xdr:nvSpPr>
        <xdr:spPr>
          <a:xfrm>
            <a:off x="1869334" y="166800"/>
            <a:ext cx="77571" cy="116407"/>
          </a:xfrm>
          <a:custGeom>
            <a:avLst/>
            <a:gdLst>
              <a:gd name="connsiteX0" fmla="*/ 19250 w 77571"/>
              <a:gd name="connsiteY0" fmla="*/ 74386 h 116407"/>
              <a:gd name="connsiteX1" fmla="*/ 19250 w 77571"/>
              <a:gd name="connsiteY1" fmla="*/ 116404 h 116407"/>
              <a:gd name="connsiteX2" fmla="*/ -9 w 77571"/>
              <a:gd name="connsiteY2" fmla="*/ 116404 h 116407"/>
              <a:gd name="connsiteX3" fmla="*/ -9 w 77571"/>
              <a:gd name="connsiteY3" fmla="*/ 84 h 116407"/>
              <a:gd name="connsiteX4" fmla="*/ 35357 w 77571"/>
              <a:gd name="connsiteY4" fmla="*/ 84 h 116407"/>
              <a:gd name="connsiteX5" fmla="*/ 66450 w 77571"/>
              <a:gd name="connsiteY5" fmla="*/ 9398 h 116407"/>
              <a:gd name="connsiteX6" fmla="*/ 77515 w 77571"/>
              <a:gd name="connsiteY6" fmla="*/ 35729 h 116407"/>
              <a:gd name="connsiteX7" fmla="*/ 65960 w 77571"/>
              <a:gd name="connsiteY7" fmla="*/ 63741 h 116407"/>
              <a:gd name="connsiteX8" fmla="*/ 34726 w 77571"/>
              <a:gd name="connsiteY8" fmla="*/ 74526 h 116407"/>
              <a:gd name="connsiteX9" fmla="*/ 19250 w 77571"/>
              <a:gd name="connsiteY9" fmla="*/ 15981 h 116407"/>
              <a:gd name="connsiteX10" fmla="*/ 19250 w 77571"/>
              <a:gd name="connsiteY10" fmla="*/ 58979 h 116407"/>
              <a:gd name="connsiteX11" fmla="*/ 31785 w 77571"/>
              <a:gd name="connsiteY11" fmla="*/ 58979 h 116407"/>
              <a:gd name="connsiteX12" fmla="*/ 50693 w 77571"/>
              <a:gd name="connsiteY12" fmla="*/ 53167 h 116407"/>
              <a:gd name="connsiteX13" fmla="*/ 57206 w 77571"/>
              <a:gd name="connsiteY13" fmla="*/ 36920 h 116407"/>
              <a:gd name="connsiteX14" fmla="*/ 33326 w 77571"/>
              <a:gd name="connsiteY14" fmla="*/ 16331 h 1164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77571" h="116407">
                <a:moveTo>
                  <a:pt x="19250" y="74386"/>
                </a:moveTo>
                <a:lnTo>
                  <a:pt x="19250" y="116404"/>
                </a:lnTo>
                <a:lnTo>
                  <a:pt x="-9" y="116404"/>
                </a:lnTo>
                <a:lnTo>
                  <a:pt x="-9" y="84"/>
                </a:lnTo>
                <a:lnTo>
                  <a:pt x="35357" y="84"/>
                </a:lnTo>
                <a:cubicBezTo>
                  <a:pt x="46498" y="-597"/>
                  <a:pt x="57518" y="2704"/>
                  <a:pt x="66450" y="9398"/>
                </a:cubicBezTo>
                <a:cubicBezTo>
                  <a:pt x="73979" y="16015"/>
                  <a:pt x="78057" y="25720"/>
                  <a:pt x="77515" y="35729"/>
                </a:cubicBezTo>
                <a:cubicBezTo>
                  <a:pt x="77906" y="46300"/>
                  <a:pt x="73690" y="56520"/>
                  <a:pt x="65960" y="63741"/>
                </a:cubicBezTo>
                <a:cubicBezTo>
                  <a:pt x="57350" y="71266"/>
                  <a:pt x="46145" y="75135"/>
                  <a:pt x="34726" y="74526"/>
                </a:cubicBezTo>
                <a:close/>
                <a:moveTo>
                  <a:pt x="19250" y="15981"/>
                </a:moveTo>
                <a:lnTo>
                  <a:pt x="19250" y="58979"/>
                </a:lnTo>
                <a:lnTo>
                  <a:pt x="31785" y="58979"/>
                </a:lnTo>
                <a:cubicBezTo>
                  <a:pt x="38585" y="59406"/>
                  <a:pt x="45307" y="57339"/>
                  <a:pt x="50693" y="53167"/>
                </a:cubicBezTo>
                <a:cubicBezTo>
                  <a:pt x="55181" y="48995"/>
                  <a:pt x="57570" y="43036"/>
                  <a:pt x="57206" y="36920"/>
                </a:cubicBezTo>
                <a:cubicBezTo>
                  <a:pt x="57206" y="23194"/>
                  <a:pt x="49246" y="16331"/>
                  <a:pt x="33326" y="1633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2" name="Полілінія: фігура 131">
            <a:extLst>
              <a:ext uri="{FF2B5EF4-FFF2-40B4-BE49-F238E27FC236}">
                <a16:creationId xmlns:a16="http://schemas.microsoft.com/office/drawing/2014/main" id="{9EE6CDFD-506B-45EC-91D2-65FB3F6E88F5}"/>
              </a:ext>
            </a:extLst>
          </xdr:cNvPr>
          <xdr:cNvSpPr/>
        </xdr:nvSpPr>
        <xdr:spPr>
          <a:xfrm>
            <a:off x="1958401" y="164854"/>
            <a:ext cx="112297" cy="120651"/>
          </a:xfrm>
          <a:custGeom>
            <a:avLst/>
            <a:gdLst>
              <a:gd name="connsiteX0" fmla="*/ 55677 w 112297"/>
              <a:gd name="connsiteY0" fmla="*/ 120591 h 120651"/>
              <a:gd name="connsiteX1" fmla="*/ 15270 w 112297"/>
              <a:gd name="connsiteY1" fmla="*/ 104204 h 120651"/>
              <a:gd name="connsiteX2" fmla="*/ 73 w 112297"/>
              <a:gd name="connsiteY2" fmla="*/ 61696 h 120651"/>
              <a:gd name="connsiteX3" fmla="*/ 15550 w 112297"/>
              <a:gd name="connsiteY3" fmla="*/ 16806 h 120651"/>
              <a:gd name="connsiteX4" fmla="*/ 57568 w 112297"/>
              <a:gd name="connsiteY4" fmla="*/ 69 h 120651"/>
              <a:gd name="connsiteX5" fmla="*/ 97135 w 112297"/>
              <a:gd name="connsiteY5" fmla="*/ 16316 h 120651"/>
              <a:gd name="connsiteX6" fmla="*/ 112191 w 112297"/>
              <a:gd name="connsiteY6" fmla="*/ 58824 h 120651"/>
              <a:gd name="connsiteX7" fmla="*/ 96784 w 112297"/>
              <a:gd name="connsiteY7" fmla="*/ 103994 h 120651"/>
              <a:gd name="connsiteX8" fmla="*/ 55677 w 112297"/>
              <a:gd name="connsiteY8" fmla="*/ 120591 h 120651"/>
              <a:gd name="connsiteX9" fmla="*/ 56517 w 112297"/>
              <a:gd name="connsiteY9" fmla="*/ 17016 h 120651"/>
              <a:gd name="connsiteX10" fmla="*/ 30466 w 112297"/>
              <a:gd name="connsiteY10" fmla="*/ 28992 h 120651"/>
              <a:gd name="connsiteX11" fmla="*/ 20452 w 112297"/>
              <a:gd name="connsiteY11" fmla="*/ 60505 h 120651"/>
              <a:gd name="connsiteX12" fmla="*/ 30186 w 112297"/>
              <a:gd name="connsiteY12" fmla="*/ 91809 h 120651"/>
              <a:gd name="connsiteX13" fmla="*/ 55747 w 112297"/>
              <a:gd name="connsiteY13" fmla="*/ 103644 h 120651"/>
              <a:gd name="connsiteX14" fmla="*/ 82429 w 112297"/>
              <a:gd name="connsiteY14" fmla="*/ 92369 h 120651"/>
              <a:gd name="connsiteX15" fmla="*/ 91883 w 112297"/>
              <a:gd name="connsiteY15" fmla="*/ 60925 h 120651"/>
              <a:gd name="connsiteX16" fmla="*/ 82429 w 112297"/>
              <a:gd name="connsiteY16" fmla="*/ 28431 h 120651"/>
              <a:gd name="connsiteX17" fmla="*/ 56517 w 112297"/>
              <a:gd name="connsiteY17" fmla="*/ 17016 h 1206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12297" h="120651">
                <a:moveTo>
                  <a:pt x="55677" y="120591"/>
                </a:moveTo>
                <a:cubicBezTo>
                  <a:pt x="40466" y="121261"/>
                  <a:pt x="25717" y="115279"/>
                  <a:pt x="15270" y="104204"/>
                </a:cubicBezTo>
                <a:cubicBezTo>
                  <a:pt x="4872" y="92548"/>
                  <a:pt x="-579" y="77302"/>
                  <a:pt x="73" y="61696"/>
                </a:cubicBezTo>
                <a:cubicBezTo>
                  <a:pt x="-758" y="45295"/>
                  <a:pt x="4788" y="29210"/>
                  <a:pt x="15550" y="16806"/>
                </a:cubicBezTo>
                <a:cubicBezTo>
                  <a:pt x="26442" y="5363"/>
                  <a:pt x="41790" y="-751"/>
                  <a:pt x="57568" y="69"/>
                </a:cubicBezTo>
                <a:cubicBezTo>
                  <a:pt x="72497" y="-558"/>
                  <a:pt x="86954" y="5378"/>
                  <a:pt x="97135" y="16316"/>
                </a:cubicBezTo>
                <a:cubicBezTo>
                  <a:pt x="107469" y="28001"/>
                  <a:pt x="112867" y="43240"/>
                  <a:pt x="112191" y="58824"/>
                </a:cubicBezTo>
                <a:cubicBezTo>
                  <a:pt x="113108" y="75309"/>
                  <a:pt x="107583" y="91505"/>
                  <a:pt x="96784" y="103994"/>
                </a:cubicBezTo>
                <a:cubicBezTo>
                  <a:pt x="86148" y="115241"/>
                  <a:pt x="71141" y="121300"/>
                  <a:pt x="55677" y="120591"/>
                </a:cubicBezTo>
                <a:close/>
                <a:moveTo>
                  <a:pt x="56517" y="17016"/>
                </a:moveTo>
                <a:cubicBezTo>
                  <a:pt x="46447" y="16754"/>
                  <a:pt x="36824" y="21177"/>
                  <a:pt x="30466" y="28992"/>
                </a:cubicBezTo>
                <a:cubicBezTo>
                  <a:pt x="23471" y="37963"/>
                  <a:pt x="19919" y="49142"/>
                  <a:pt x="20452" y="60505"/>
                </a:cubicBezTo>
                <a:cubicBezTo>
                  <a:pt x="19896" y="71762"/>
                  <a:pt x="23344" y="82852"/>
                  <a:pt x="30186" y="91809"/>
                </a:cubicBezTo>
                <a:cubicBezTo>
                  <a:pt x="36371" y="99554"/>
                  <a:pt x="45840" y="103938"/>
                  <a:pt x="55747" y="103644"/>
                </a:cubicBezTo>
                <a:cubicBezTo>
                  <a:pt x="65902" y="104190"/>
                  <a:pt x="75743" y="100032"/>
                  <a:pt x="82429" y="92369"/>
                </a:cubicBezTo>
                <a:cubicBezTo>
                  <a:pt x="89236" y="83354"/>
                  <a:pt x="92590" y="72199"/>
                  <a:pt x="91883" y="60925"/>
                </a:cubicBezTo>
                <a:cubicBezTo>
                  <a:pt x="92688" y="49315"/>
                  <a:pt x="89337" y="37797"/>
                  <a:pt x="82429" y="28431"/>
                </a:cubicBezTo>
                <a:cubicBezTo>
                  <a:pt x="76063" y="20769"/>
                  <a:pt x="66468" y="16542"/>
                  <a:pt x="56517" y="17016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3" name="Полілінія: фігура 132">
            <a:extLst>
              <a:ext uri="{FF2B5EF4-FFF2-40B4-BE49-F238E27FC236}">
                <a16:creationId xmlns:a16="http://schemas.microsoft.com/office/drawing/2014/main" id="{812C0C60-4B2A-4EE8-A372-41284431E290}"/>
              </a:ext>
            </a:extLst>
          </xdr:cNvPr>
          <xdr:cNvSpPr/>
        </xdr:nvSpPr>
        <xdr:spPr>
          <a:xfrm>
            <a:off x="2084242" y="163877"/>
            <a:ext cx="116633" cy="119961"/>
          </a:xfrm>
          <a:custGeom>
            <a:avLst/>
            <a:gdLst>
              <a:gd name="connsiteX0" fmla="*/ 67585 w 116633"/>
              <a:gd name="connsiteY0" fmla="*/ 105462 h 119961"/>
              <a:gd name="connsiteX1" fmla="*/ 67585 w 116633"/>
              <a:gd name="connsiteY1" fmla="*/ 119958 h 119961"/>
              <a:gd name="connsiteX2" fmla="*/ 49097 w 116633"/>
              <a:gd name="connsiteY2" fmla="*/ 119958 h 119961"/>
              <a:gd name="connsiteX3" fmla="*/ 49097 w 116633"/>
              <a:gd name="connsiteY3" fmla="*/ 105462 h 119961"/>
              <a:gd name="connsiteX4" fmla="*/ 46856 w 116633"/>
              <a:gd name="connsiteY4" fmla="*/ 105462 h 119961"/>
              <a:gd name="connsiteX5" fmla="*/ 11 w 116633"/>
              <a:gd name="connsiteY5" fmla="*/ 61163 h 119961"/>
              <a:gd name="connsiteX6" fmla="*/ 6 w 116633"/>
              <a:gd name="connsiteY6" fmla="*/ 58822 h 119961"/>
              <a:gd name="connsiteX7" fmla="*/ 12961 w 116633"/>
              <a:gd name="connsiteY7" fmla="*/ 26888 h 119961"/>
              <a:gd name="connsiteX8" fmla="*/ 46015 w 116633"/>
              <a:gd name="connsiteY8" fmla="*/ 14002 h 119961"/>
              <a:gd name="connsiteX9" fmla="*/ 49097 w 116633"/>
              <a:gd name="connsiteY9" fmla="*/ 14002 h 119961"/>
              <a:gd name="connsiteX10" fmla="*/ 49097 w 116633"/>
              <a:gd name="connsiteY10" fmla="*/ -4 h 119961"/>
              <a:gd name="connsiteX11" fmla="*/ 67585 w 116633"/>
              <a:gd name="connsiteY11" fmla="*/ -4 h 119961"/>
              <a:gd name="connsiteX12" fmla="*/ 67585 w 116633"/>
              <a:gd name="connsiteY12" fmla="*/ 14002 h 119961"/>
              <a:gd name="connsiteX13" fmla="*/ 70036 w 116633"/>
              <a:gd name="connsiteY13" fmla="*/ 14002 h 119961"/>
              <a:gd name="connsiteX14" fmla="*/ 103650 w 116633"/>
              <a:gd name="connsiteY14" fmla="*/ 26888 h 119961"/>
              <a:gd name="connsiteX15" fmla="*/ 116606 w 116633"/>
              <a:gd name="connsiteY15" fmla="*/ 58821 h 119961"/>
              <a:gd name="connsiteX16" fmla="*/ 103650 w 116633"/>
              <a:gd name="connsiteY16" fmla="*/ 91876 h 119961"/>
              <a:gd name="connsiteX17" fmla="*/ 70036 w 116633"/>
              <a:gd name="connsiteY17" fmla="*/ 105462 h 119961"/>
              <a:gd name="connsiteX18" fmla="*/ 49097 w 116633"/>
              <a:gd name="connsiteY18" fmla="*/ 89915 h 119961"/>
              <a:gd name="connsiteX19" fmla="*/ 49097 w 116633"/>
              <a:gd name="connsiteY19" fmla="*/ 29339 h 119961"/>
              <a:gd name="connsiteX20" fmla="*/ 47626 w 116633"/>
              <a:gd name="connsiteY20" fmla="*/ 29339 h 119961"/>
              <a:gd name="connsiteX21" fmla="*/ 27808 w 116633"/>
              <a:gd name="connsiteY21" fmla="*/ 37672 h 119961"/>
              <a:gd name="connsiteX22" fmla="*/ 20314 w 116633"/>
              <a:gd name="connsiteY22" fmla="*/ 59172 h 119961"/>
              <a:gd name="connsiteX23" fmla="*/ 27737 w 116633"/>
              <a:gd name="connsiteY23" fmla="*/ 81581 h 119961"/>
              <a:gd name="connsiteX24" fmla="*/ 47206 w 116633"/>
              <a:gd name="connsiteY24" fmla="*/ 89915 h 119961"/>
              <a:gd name="connsiteX25" fmla="*/ 67585 w 116633"/>
              <a:gd name="connsiteY25" fmla="*/ 29339 h 119961"/>
              <a:gd name="connsiteX26" fmla="*/ 67585 w 116633"/>
              <a:gd name="connsiteY26" fmla="*/ 89915 h 119961"/>
              <a:gd name="connsiteX27" fmla="*/ 69475 w 116633"/>
              <a:gd name="connsiteY27" fmla="*/ 89915 h 119961"/>
              <a:gd name="connsiteX28" fmla="*/ 89224 w 116633"/>
              <a:gd name="connsiteY28" fmla="*/ 81511 h 119961"/>
              <a:gd name="connsiteX29" fmla="*/ 96647 w 116633"/>
              <a:gd name="connsiteY29" fmla="*/ 59172 h 119961"/>
              <a:gd name="connsiteX30" fmla="*/ 89224 w 116633"/>
              <a:gd name="connsiteY30" fmla="*/ 37532 h 119961"/>
              <a:gd name="connsiteX31" fmla="*/ 69335 w 116633"/>
              <a:gd name="connsiteY31" fmla="*/ 29339 h 11996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</a:cxnLst>
            <a:rect l="l" t="t" r="r" b="b"/>
            <a:pathLst>
              <a:path w="116633" h="119961">
                <a:moveTo>
                  <a:pt x="67585" y="105462"/>
                </a:moveTo>
                <a:lnTo>
                  <a:pt x="67585" y="119958"/>
                </a:lnTo>
                <a:lnTo>
                  <a:pt x="49097" y="119958"/>
                </a:lnTo>
                <a:lnTo>
                  <a:pt x="49097" y="105462"/>
                </a:lnTo>
                <a:lnTo>
                  <a:pt x="46856" y="105462"/>
                </a:lnTo>
                <a:cubicBezTo>
                  <a:pt x="21687" y="106165"/>
                  <a:pt x="714" y="86331"/>
                  <a:pt x="11" y="61163"/>
                </a:cubicBezTo>
                <a:cubicBezTo>
                  <a:pt x="-11" y="60383"/>
                  <a:pt x="-13" y="59602"/>
                  <a:pt x="6" y="58822"/>
                </a:cubicBezTo>
                <a:cubicBezTo>
                  <a:pt x="-300" y="46839"/>
                  <a:pt x="4394" y="35270"/>
                  <a:pt x="12961" y="26888"/>
                </a:cubicBezTo>
                <a:cubicBezTo>
                  <a:pt x="21729" y="18215"/>
                  <a:pt x="33691" y="13551"/>
                  <a:pt x="46015" y="14002"/>
                </a:cubicBezTo>
                <a:lnTo>
                  <a:pt x="49097" y="14002"/>
                </a:lnTo>
                <a:lnTo>
                  <a:pt x="49097" y="-4"/>
                </a:lnTo>
                <a:lnTo>
                  <a:pt x="67585" y="-4"/>
                </a:lnTo>
                <a:lnTo>
                  <a:pt x="67585" y="14002"/>
                </a:lnTo>
                <a:lnTo>
                  <a:pt x="70036" y="14002"/>
                </a:lnTo>
                <a:cubicBezTo>
                  <a:pt x="82528" y="13537"/>
                  <a:pt x="94669" y="18191"/>
                  <a:pt x="103650" y="26888"/>
                </a:cubicBezTo>
                <a:cubicBezTo>
                  <a:pt x="112261" y="35241"/>
                  <a:pt x="116963" y="46830"/>
                  <a:pt x="116606" y="58821"/>
                </a:cubicBezTo>
                <a:cubicBezTo>
                  <a:pt x="116931" y="71138"/>
                  <a:pt x="112258" y="83061"/>
                  <a:pt x="103650" y="91876"/>
                </a:cubicBezTo>
                <a:cubicBezTo>
                  <a:pt x="94844" y="100914"/>
                  <a:pt x="82649" y="105843"/>
                  <a:pt x="70036" y="105462"/>
                </a:cubicBezTo>
                <a:close/>
                <a:moveTo>
                  <a:pt x="49097" y="89915"/>
                </a:moveTo>
                <a:lnTo>
                  <a:pt x="49097" y="29339"/>
                </a:lnTo>
                <a:lnTo>
                  <a:pt x="47626" y="29339"/>
                </a:lnTo>
                <a:cubicBezTo>
                  <a:pt x="40109" y="29029"/>
                  <a:pt x="32845" y="32084"/>
                  <a:pt x="27808" y="37672"/>
                </a:cubicBezTo>
                <a:cubicBezTo>
                  <a:pt x="22675" y="43630"/>
                  <a:pt x="19997" y="51315"/>
                  <a:pt x="20314" y="59172"/>
                </a:cubicBezTo>
                <a:cubicBezTo>
                  <a:pt x="19871" y="67311"/>
                  <a:pt x="22523" y="75316"/>
                  <a:pt x="27737" y="81581"/>
                </a:cubicBezTo>
                <a:cubicBezTo>
                  <a:pt x="32695" y="87074"/>
                  <a:pt x="39810" y="90120"/>
                  <a:pt x="47206" y="89915"/>
                </a:cubicBezTo>
                <a:close/>
                <a:moveTo>
                  <a:pt x="67585" y="29339"/>
                </a:moveTo>
                <a:lnTo>
                  <a:pt x="67585" y="89915"/>
                </a:lnTo>
                <a:lnTo>
                  <a:pt x="69475" y="89915"/>
                </a:lnTo>
                <a:cubicBezTo>
                  <a:pt x="76989" y="90236"/>
                  <a:pt x="84245" y="87148"/>
                  <a:pt x="89224" y="81511"/>
                </a:cubicBezTo>
                <a:cubicBezTo>
                  <a:pt x="94397" y="75251"/>
                  <a:pt x="97045" y="67283"/>
                  <a:pt x="96647" y="59172"/>
                </a:cubicBezTo>
                <a:cubicBezTo>
                  <a:pt x="96998" y="51279"/>
                  <a:pt x="94346" y="43547"/>
                  <a:pt x="89224" y="37532"/>
                </a:cubicBezTo>
                <a:cubicBezTo>
                  <a:pt x="84133" y="31993"/>
                  <a:pt x="76851" y="28992"/>
                  <a:pt x="69335" y="29339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4" name="Полілінія: фігура 133">
            <a:extLst>
              <a:ext uri="{FF2B5EF4-FFF2-40B4-BE49-F238E27FC236}">
                <a16:creationId xmlns:a16="http://schemas.microsoft.com/office/drawing/2014/main" id="{559C3A23-56DB-4D98-895B-80BDF6394C2A}"/>
              </a:ext>
            </a:extLst>
          </xdr:cNvPr>
          <xdr:cNvSpPr/>
        </xdr:nvSpPr>
        <xdr:spPr>
          <a:xfrm>
            <a:off x="2221305" y="166888"/>
            <a:ext cx="65618" cy="116600"/>
          </a:xfrm>
          <a:custGeom>
            <a:avLst/>
            <a:gdLst>
              <a:gd name="connsiteX0" fmla="*/ 65470 w 65618"/>
              <a:gd name="connsiteY0" fmla="*/ 116596 h 116600"/>
              <a:gd name="connsiteX1" fmla="*/ -9 w 65618"/>
              <a:gd name="connsiteY1" fmla="*/ 116596 h 116600"/>
              <a:gd name="connsiteX2" fmla="*/ -9 w 65618"/>
              <a:gd name="connsiteY2" fmla="*/ -4 h 116600"/>
              <a:gd name="connsiteX3" fmla="*/ 63019 w 65618"/>
              <a:gd name="connsiteY3" fmla="*/ -4 h 116600"/>
              <a:gd name="connsiteX4" fmla="*/ 63019 w 65618"/>
              <a:gd name="connsiteY4" fmla="*/ 16383 h 116600"/>
              <a:gd name="connsiteX5" fmla="*/ 19460 w 65618"/>
              <a:gd name="connsiteY5" fmla="*/ 16383 h 116600"/>
              <a:gd name="connsiteX6" fmla="*/ 19460 w 65618"/>
              <a:gd name="connsiteY6" fmla="*/ 49437 h 116600"/>
              <a:gd name="connsiteX7" fmla="*/ 59587 w 65618"/>
              <a:gd name="connsiteY7" fmla="*/ 49437 h 116600"/>
              <a:gd name="connsiteX8" fmla="*/ 59587 w 65618"/>
              <a:gd name="connsiteY8" fmla="*/ 65895 h 116600"/>
              <a:gd name="connsiteX9" fmla="*/ 19460 w 65618"/>
              <a:gd name="connsiteY9" fmla="*/ 65895 h 116600"/>
              <a:gd name="connsiteX10" fmla="*/ 19460 w 65618"/>
              <a:gd name="connsiteY10" fmla="*/ 100419 h 116600"/>
              <a:gd name="connsiteX11" fmla="*/ 65610 w 65618"/>
              <a:gd name="connsiteY11" fmla="*/ 100419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5618" h="116600">
                <a:moveTo>
                  <a:pt x="65470" y="116596"/>
                </a:moveTo>
                <a:lnTo>
                  <a:pt x="-9" y="116596"/>
                </a:lnTo>
                <a:lnTo>
                  <a:pt x="-9" y="-4"/>
                </a:lnTo>
                <a:lnTo>
                  <a:pt x="63019" y="-4"/>
                </a:lnTo>
                <a:lnTo>
                  <a:pt x="63019" y="16383"/>
                </a:lnTo>
                <a:lnTo>
                  <a:pt x="19460" y="16383"/>
                </a:lnTo>
                <a:lnTo>
                  <a:pt x="19460" y="49437"/>
                </a:lnTo>
                <a:lnTo>
                  <a:pt x="59587" y="49437"/>
                </a:lnTo>
                <a:lnTo>
                  <a:pt x="59587" y="65895"/>
                </a:lnTo>
                <a:lnTo>
                  <a:pt x="19460" y="65895"/>
                </a:lnTo>
                <a:lnTo>
                  <a:pt x="19460" y="100419"/>
                </a:lnTo>
                <a:lnTo>
                  <a:pt x="65610" y="100419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5" name="Полілінія: фігура 134">
            <a:extLst>
              <a:ext uri="{FF2B5EF4-FFF2-40B4-BE49-F238E27FC236}">
                <a16:creationId xmlns:a16="http://schemas.microsoft.com/office/drawing/2014/main" id="{F5326259-E1D9-4365-89BE-3A18FAA3D71B}"/>
              </a:ext>
            </a:extLst>
          </xdr:cNvPr>
          <xdr:cNvSpPr/>
        </xdr:nvSpPr>
        <xdr:spPr>
          <a:xfrm>
            <a:off x="2300032" y="165034"/>
            <a:ext cx="88785" cy="120610"/>
          </a:xfrm>
          <a:custGeom>
            <a:avLst/>
            <a:gdLst>
              <a:gd name="connsiteX0" fmla="*/ 88777 w 88785"/>
              <a:gd name="connsiteY0" fmla="*/ 113548 h 120610"/>
              <a:gd name="connsiteX1" fmla="*/ 56003 w 88785"/>
              <a:gd name="connsiteY1" fmla="*/ 120551 h 120610"/>
              <a:gd name="connsiteX2" fmla="*/ 15386 w 88785"/>
              <a:gd name="connsiteY2" fmla="*/ 104515 h 120610"/>
              <a:gd name="connsiteX3" fmla="*/ 49 w 88785"/>
              <a:gd name="connsiteY3" fmla="*/ 62496 h 120610"/>
              <a:gd name="connsiteX4" fmla="*/ 17276 w 88785"/>
              <a:gd name="connsiteY4" fmla="*/ 17257 h 120610"/>
              <a:gd name="connsiteX5" fmla="*/ 60765 w 88785"/>
              <a:gd name="connsiteY5" fmla="*/ 29 h 120610"/>
              <a:gd name="connsiteX6" fmla="*/ 88777 w 88785"/>
              <a:gd name="connsiteY6" fmla="*/ 4791 h 120610"/>
              <a:gd name="connsiteX7" fmla="*/ 88777 w 88785"/>
              <a:gd name="connsiteY7" fmla="*/ 23980 h 120610"/>
              <a:gd name="connsiteX8" fmla="*/ 62796 w 88785"/>
              <a:gd name="connsiteY8" fmla="*/ 16977 h 120610"/>
              <a:gd name="connsiteX9" fmla="*/ 32053 w 88785"/>
              <a:gd name="connsiteY9" fmla="*/ 29092 h 120610"/>
              <a:gd name="connsiteX10" fmla="*/ 20358 w 88785"/>
              <a:gd name="connsiteY10" fmla="*/ 61516 h 120610"/>
              <a:gd name="connsiteX11" fmla="*/ 31282 w 88785"/>
              <a:gd name="connsiteY11" fmla="*/ 92189 h 120610"/>
              <a:gd name="connsiteX12" fmla="*/ 60205 w 88785"/>
              <a:gd name="connsiteY12" fmla="*/ 103604 h 120610"/>
              <a:gd name="connsiteX13" fmla="*/ 88777 w 88785"/>
              <a:gd name="connsiteY13" fmla="*/ 95761 h 1206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785" h="120610">
                <a:moveTo>
                  <a:pt x="88777" y="113548"/>
                </a:moveTo>
                <a:cubicBezTo>
                  <a:pt x="78574" y="118483"/>
                  <a:pt x="67332" y="120885"/>
                  <a:pt x="56003" y="120551"/>
                </a:cubicBezTo>
                <a:cubicBezTo>
                  <a:pt x="40796" y="121244"/>
                  <a:pt x="26018" y="115409"/>
                  <a:pt x="15386" y="104515"/>
                </a:cubicBezTo>
                <a:cubicBezTo>
                  <a:pt x="4880" y="93111"/>
                  <a:pt x="-640" y="77986"/>
                  <a:pt x="49" y="62496"/>
                </a:cubicBezTo>
                <a:cubicBezTo>
                  <a:pt x="-678" y="45689"/>
                  <a:pt x="5554" y="29324"/>
                  <a:pt x="17276" y="17257"/>
                </a:cubicBezTo>
                <a:cubicBezTo>
                  <a:pt x="28778" y="5764"/>
                  <a:pt x="44514" y="-469"/>
                  <a:pt x="60765" y="29"/>
                </a:cubicBezTo>
                <a:cubicBezTo>
                  <a:pt x="70326" y="-262"/>
                  <a:pt x="79849" y="1357"/>
                  <a:pt x="88777" y="4791"/>
                </a:cubicBezTo>
                <a:lnTo>
                  <a:pt x="88777" y="23980"/>
                </a:lnTo>
                <a:cubicBezTo>
                  <a:pt x="80912" y="19332"/>
                  <a:pt x="71931" y="16911"/>
                  <a:pt x="62796" y="16977"/>
                </a:cubicBezTo>
                <a:cubicBezTo>
                  <a:pt x="51302" y="16520"/>
                  <a:pt x="40145" y="20916"/>
                  <a:pt x="32053" y="29092"/>
                </a:cubicBezTo>
                <a:cubicBezTo>
                  <a:pt x="23968" y="37897"/>
                  <a:pt x="19754" y="49578"/>
                  <a:pt x="20358" y="61516"/>
                </a:cubicBezTo>
                <a:cubicBezTo>
                  <a:pt x="19791" y="72784"/>
                  <a:pt x="23721" y="83816"/>
                  <a:pt x="31282" y="92189"/>
                </a:cubicBezTo>
                <a:cubicBezTo>
                  <a:pt x="38871" y="99919"/>
                  <a:pt x="49382" y="104068"/>
                  <a:pt x="60205" y="103604"/>
                </a:cubicBezTo>
                <a:cubicBezTo>
                  <a:pt x="70291" y="103838"/>
                  <a:pt x="80224" y="101112"/>
                  <a:pt x="88777" y="9576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6" name="Полілінія: фігура 135">
            <a:extLst>
              <a:ext uri="{FF2B5EF4-FFF2-40B4-BE49-F238E27FC236}">
                <a16:creationId xmlns:a16="http://schemas.microsoft.com/office/drawing/2014/main" id="{A8EAF14E-F276-455A-89CA-AFB05E8C1B8C}"/>
              </a:ext>
            </a:extLst>
          </xdr:cNvPr>
          <xdr:cNvSpPr/>
        </xdr:nvSpPr>
        <xdr:spPr>
          <a:xfrm>
            <a:off x="2410877" y="166888"/>
            <a:ext cx="19958" cy="116600"/>
          </a:xfrm>
          <a:custGeom>
            <a:avLst/>
            <a:gdLst>
              <a:gd name="connsiteX0" fmla="*/ 19950 w 19958"/>
              <a:gd name="connsiteY0" fmla="*/ 116596 h 116600"/>
              <a:gd name="connsiteX1" fmla="*/ -9 w 19958"/>
              <a:gd name="connsiteY1" fmla="*/ 116596 h 116600"/>
              <a:gd name="connsiteX2" fmla="*/ -9 w 19958"/>
              <a:gd name="connsiteY2" fmla="*/ -4 h 116600"/>
              <a:gd name="connsiteX3" fmla="*/ 19950 w 19958"/>
              <a:gd name="connsiteY3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58" h="116600">
                <a:moveTo>
                  <a:pt x="19950" y="116596"/>
                </a:moveTo>
                <a:lnTo>
                  <a:pt x="-9" y="116596"/>
                </a:lnTo>
                <a:lnTo>
                  <a:pt x="-9" y="-4"/>
                </a:lnTo>
                <a:lnTo>
                  <a:pt x="19950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7" name="Полілінія: фігура 136">
            <a:extLst>
              <a:ext uri="{FF2B5EF4-FFF2-40B4-BE49-F238E27FC236}">
                <a16:creationId xmlns:a16="http://schemas.microsoft.com/office/drawing/2014/main" id="{D1E2DEB4-FCA9-4ECD-8552-7721BAD8EA0E}"/>
              </a:ext>
            </a:extLst>
          </xdr:cNvPr>
          <xdr:cNvSpPr/>
        </xdr:nvSpPr>
        <xdr:spPr>
          <a:xfrm>
            <a:off x="2459688" y="129912"/>
            <a:ext cx="98742" cy="153786"/>
          </a:xfrm>
          <a:custGeom>
            <a:avLst/>
            <a:gdLst>
              <a:gd name="connsiteX0" fmla="*/ 98734 w 98742"/>
              <a:gd name="connsiteY0" fmla="*/ 153572 h 153786"/>
              <a:gd name="connsiteX1" fmla="*/ 80106 w 98742"/>
              <a:gd name="connsiteY1" fmla="*/ 153572 h 153786"/>
              <a:gd name="connsiteX2" fmla="*/ 80106 w 98742"/>
              <a:gd name="connsiteY2" fmla="*/ 75909 h 153786"/>
              <a:gd name="connsiteX3" fmla="*/ 80946 w 98742"/>
              <a:gd name="connsiteY3" fmla="*/ 61062 h 153786"/>
              <a:gd name="connsiteX4" fmla="*/ 80456 w 98742"/>
              <a:gd name="connsiteY4" fmla="*/ 61062 h 153786"/>
              <a:gd name="connsiteX5" fmla="*/ 77025 w 98742"/>
              <a:gd name="connsiteY5" fmla="*/ 68065 h 153786"/>
              <a:gd name="connsiteX6" fmla="*/ 21001 w 98742"/>
              <a:gd name="connsiteY6" fmla="*/ 153783 h 153786"/>
              <a:gd name="connsiteX7" fmla="*/ -9 w 98742"/>
              <a:gd name="connsiteY7" fmla="*/ 153783 h 153786"/>
              <a:gd name="connsiteX8" fmla="*/ -9 w 98742"/>
              <a:gd name="connsiteY8" fmla="*/ 36972 h 153786"/>
              <a:gd name="connsiteX9" fmla="*/ 18690 w 98742"/>
              <a:gd name="connsiteY9" fmla="*/ 36972 h 153786"/>
              <a:gd name="connsiteX10" fmla="*/ 18690 w 98742"/>
              <a:gd name="connsiteY10" fmla="*/ 111134 h 153786"/>
              <a:gd name="connsiteX11" fmla="*/ 18059 w 98742"/>
              <a:gd name="connsiteY11" fmla="*/ 127801 h 153786"/>
              <a:gd name="connsiteX12" fmla="*/ 18059 w 98742"/>
              <a:gd name="connsiteY12" fmla="*/ 127801 h 153786"/>
              <a:gd name="connsiteX13" fmla="*/ 22331 w 98742"/>
              <a:gd name="connsiteY13" fmla="*/ 120798 h 153786"/>
              <a:gd name="connsiteX14" fmla="*/ 76324 w 98742"/>
              <a:gd name="connsiteY14" fmla="*/ 37112 h 153786"/>
              <a:gd name="connsiteX15" fmla="*/ 98594 w 98742"/>
              <a:gd name="connsiteY15" fmla="*/ 37112 h 153786"/>
              <a:gd name="connsiteX16" fmla="*/ 81787 w 98742"/>
              <a:gd name="connsiteY16" fmla="*/ -4 h 153786"/>
              <a:gd name="connsiteX17" fmla="*/ 71772 w 98742"/>
              <a:gd name="connsiteY17" fmla="*/ 19254 h 153786"/>
              <a:gd name="connsiteX18" fmla="*/ 49853 w 98742"/>
              <a:gd name="connsiteY18" fmla="*/ 26257 h 153786"/>
              <a:gd name="connsiteX19" fmla="*/ 27863 w 98742"/>
              <a:gd name="connsiteY19" fmla="*/ 19254 h 153786"/>
              <a:gd name="connsiteX20" fmla="*/ 18549 w 98742"/>
              <a:gd name="connsiteY20" fmla="*/ -4 h 153786"/>
              <a:gd name="connsiteX21" fmla="*/ 34236 w 98742"/>
              <a:gd name="connsiteY21" fmla="*/ -4 h 153786"/>
              <a:gd name="connsiteX22" fmla="*/ 47202 w 98742"/>
              <a:gd name="connsiteY22" fmla="*/ 14970 h 153786"/>
              <a:gd name="connsiteX23" fmla="*/ 50343 w 98742"/>
              <a:gd name="connsiteY23" fmla="*/ 14843 h 153786"/>
              <a:gd name="connsiteX24" fmla="*/ 61128 w 98742"/>
              <a:gd name="connsiteY24" fmla="*/ 10921 h 153786"/>
              <a:gd name="connsiteX25" fmla="*/ 66380 w 98742"/>
              <a:gd name="connsiteY25" fmla="*/ -4 h 1537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</a:cxnLst>
            <a:rect l="l" t="t" r="r" b="b"/>
            <a:pathLst>
              <a:path w="98742" h="153786">
                <a:moveTo>
                  <a:pt x="98734" y="153572"/>
                </a:moveTo>
                <a:lnTo>
                  <a:pt x="80106" y="153572"/>
                </a:lnTo>
                <a:lnTo>
                  <a:pt x="80106" y="75909"/>
                </a:lnTo>
                <a:cubicBezTo>
                  <a:pt x="79975" y="70945"/>
                  <a:pt x="80256" y="65980"/>
                  <a:pt x="80946" y="61062"/>
                </a:cubicBezTo>
                <a:lnTo>
                  <a:pt x="80456" y="61062"/>
                </a:lnTo>
                <a:cubicBezTo>
                  <a:pt x="79537" y="63500"/>
                  <a:pt x="78388" y="65845"/>
                  <a:pt x="77025" y="68065"/>
                </a:cubicBezTo>
                <a:lnTo>
                  <a:pt x="21001" y="153783"/>
                </a:lnTo>
                <a:lnTo>
                  <a:pt x="-9" y="153783"/>
                </a:lnTo>
                <a:lnTo>
                  <a:pt x="-9" y="36972"/>
                </a:lnTo>
                <a:lnTo>
                  <a:pt x="18690" y="36972"/>
                </a:lnTo>
                <a:lnTo>
                  <a:pt x="18690" y="111134"/>
                </a:lnTo>
                <a:cubicBezTo>
                  <a:pt x="18824" y="116698"/>
                  <a:pt x="18614" y="122264"/>
                  <a:pt x="18059" y="127801"/>
                </a:cubicBezTo>
                <a:lnTo>
                  <a:pt x="18059" y="127801"/>
                </a:lnTo>
                <a:cubicBezTo>
                  <a:pt x="19347" y="125386"/>
                  <a:pt x="20773" y="123048"/>
                  <a:pt x="22331" y="120798"/>
                </a:cubicBezTo>
                <a:lnTo>
                  <a:pt x="76324" y="37112"/>
                </a:lnTo>
                <a:lnTo>
                  <a:pt x="98594" y="37112"/>
                </a:lnTo>
                <a:close/>
                <a:moveTo>
                  <a:pt x="81787" y="-4"/>
                </a:moveTo>
                <a:cubicBezTo>
                  <a:pt x="81252" y="7523"/>
                  <a:pt x="77628" y="14494"/>
                  <a:pt x="71772" y="19254"/>
                </a:cubicBezTo>
                <a:cubicBezTo>
                  <a:pt x="65509" y="24079"/>
                  <a:pt x="57753" y="26557"/>
                  <a:pt x="49853" y="26257"/>
                </a:cubicBezTo>
                <a:cubicBezTo>
                  <a:pt x="41922" y="26622"/>
                  <a:pt x="34123" y="24138"/>
                  <a:pt x="27863" y="19254"/>
                </a:cubicBezTo>
                <a:cubicBezTo>
                  <a:pt x="22152" y="14459"/>
                  <a:pt x="18763" y="7451"/>
                  <a:pt x="18549" y="-4"/>
                </a:cubicBezTo>
                <a:lnTo>
                  <a:pt x="34236" y="-4"/>
                </a:lnTo>
                <a:cubicBezTo>
                  <a:pt x="33682" y="7711"/>
                  <a:pt x="39486" y="14416"/>
                  <a:pt x="47202" y="14970"/>
                </a:cubicBezTo>
                <a:cubicBezTo>
                  <a:pt x="48250" y="15046"/>
                  <a:pt x="49304" y="15003"/>
                  <a:pt x="50343" y="14843"/>
                </a:cubicBezTo>
                <a:cubicBezTo>
                  <a:pt x="54310" y="14980"/>
                  <a:pt x="58176" y="13574"/>
                  <a:pt x="61128" y="10921"/>
                </a:cubicBezTo>
                <a:cubicBezTo>
                  <a:pt x="64144" y="8036"/>
                  <a:pt x="66011" y="4154"/>
                  <a:pt x="66380" y="-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8" name="Полілінія: фігура 137">
            <a:extLst>
              <a:ext uri="{FF2B5EF4-FFF2-40B4-BE49-F238E27FC236}">
                <a16:creationId xmlns:a16="http://schemas.microsoft.com/office/drawing/2014/main" id="{1273B334-5F01-42E7-A3DF-F3C11FBB7D86}"/>
              </a:ext>
            </a:extLst>
          </xdr:cNvPr>
          <xdr:cNvSpPr/>
        </xdr:nvSpPr>
        <xdr:spPr>
          <a:xfrm>
            <a:off x="2587073" y="166888"/>
            <a:ext cx="93980" cy="116600"/>
          </a:xfrm>
          <a:custGeom>
            <a:avLst/>
            <a:gdLst>
              <a:gd name="connsiteX0" fmla="*/ 93972 w 93980"/>
              <a:gd name="connsiteY0" fmla="*/ 116596 h 116600"/>
              <a:gd name="connsiteX1" fmla="*/ 74574 w 93980"/>
              <a:gd name="connsiteY1" fmla="*/ 116596 h 116600"/>
              <a:gd name="connsiteX2" fmla="*/ 74574 w 93980"/>
              <a:gd name="connsiteY2" fmla="*/ 65895 h 116600"/>
              <a:gd name="connsiteX3" fmla="*/ 19670 w 93980"/>
              <a:gd name="connsiteY3" fmla="*/ 65895 h 116600"/>
              <a:gd name="connsiteX4" fmla="*/ 19670 w 93980"/>
              <a:gd name="connsiteY4" fmla="*/ 116456 h 116600"/>
              <a:gd name="connsiteX5" fmla="*/ -9 w 93980"/>
              <a:gd name="connsiteY5" fmla="*/ 116456 h 116600"/>
              <a:gd name="connsiteX6" fmla="*/ -9 w 93980"/>
              <a:gd name="connsiteY6" fmla="*/ -4 h 116600"/>
              <a:gd name="connsiteX7" fmla="*/ 19390 w 93980"/>
              <a:gd name="connsiteY7" fmla="*/ -4 h 116600"/>
              <a:gd name="connsiteX8" fmla="*/ 19390 w 93980"/>
              <a:gd name="connsiteY8" fmla="*/ 49017 h 116600"/>
              <a:gd name="connsiteX9" fmla="*/ 74293 w 93980"/>
              <a:gd name="connsiteY9" fmla="*/ 49017 h 116600"/>
              <a:gd name="connsiteX10" fmla="*/ 74293 w 93980"/>
              <a:gd name="connsiteY10" fmla="*/ -4 h 116600"/>
              <a:gd name="connsiteX11" fmla="*/ 93692 w 93980"/>
              <a:gd name="connsiteY11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93980" h="116600">
                <a:moveTo>
                  <a:pt x="93972" y="116596"/>
                </a:moveTo>
                <a:lnTo>
                  <a:pt x="74574" y="116596"/>
                </a:lnTo>
                <a:lnTo>
                  <a:pt x="74574" y="65895"/>
                </a:lnTo>
                <a:lnTo>
                  <a:pt x="19670" y="65895"/>
                </a:lnTo>
                <a:lnTo>
                  <a:pt x="19670" y="116456"/>
                </a:lnTo>
                <a:lnTo>
                  <a:pt x="-9" y="116456"/>
                </a:lnTo>
                <a:lnTo>
                  <a:pt x="-9" y="-4"/>
                </a:lnTo>
                <a:lnTo>
                  <a:pt x="19390" y="-4"/>
                </a:lnTo>
                <a:lnTo>
                  <a:pt x="19390" y="49017"/>
                </a:lnTo>
                <a:lnTo>
                  <a:pt x="74293" y="49017"/>
                </a:lnTo>
                <a:lnTo>
                  <a:pt x="74293" y="-4"/>
                </a:lnTo>
                <a:lnTo>
                  <a:pt x="93692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9" name="Полілінія: фігура 138">
            <a:extLst>
              <a:ext uri="{FF2B5EF4-FFF2-40B4-BE49-F238E27FC236}">
                <a16:creationId xmlns:a16="http://schemas.microsoft.com/office/drawing/2014/main" id="{DF26CAD2-C596-4A83-B83A-C84549EC0822}"/>
              </a:ext>
            </a:extLst>
          </xdr:cNvPr>
          <xdr:cNvSpPr/>
        </xdr:nvSpPr>
        <xdr:spPr>
          <a:xfrm>
            <a:off x="2709766" y="166888"/>
            <a:ext cx="99022" cy="116810"/>
          </a:xfrm>
          <a:custGeom>
            <a:avLst/>
            <a:gdLst>
              <a:gd name="connsiteX0" fmla="*/ 99014 w 99022"/>
              <a:gd name="connsiteY0" fmla="*/ 116596 h 116810"/>
              <a:gd name="connsiteX1" fmla="*/ 80386 w 99022"/>
              <a:gd name="connsiteY1" fmla="*/ 116596 h 116810"/>
              <a:gd name="connsiteX2" fmla="*/ 80386 w 99022"/>
              <a:gd name="connsiteY2" fmla="*/ 38933 h 116810"/>
              <a:gd name="connsiteX3" fmla="*/ 81156 w 99022"/>
              <a:gd name="connsiteY3" fmla="*/ 24086 h 116810"/>
              <a:gd name="connsiteX4" fmla="*/ 80386 w 99022"/>
              <a:gd name="connsiteY4" fmla="*/ 24086 h 116810"/>
              <a:gd name="connsiteX5" fmla="*/ 77025 w 99022"/>
              <a:gd name="connsiteY5" fmla="*/ 31090 h 116810"/>
              <a:gd name="connsiteX6" fmla="*/ 21001 w 99022"/>
              <a:gd name="connsiteY6" fmla="*/ 116807 h 116810"/>
              <a:gd name="connsiteX7" fmla="*/ -9 w 99022"/>
              <a:gd name="connsiteY7" fmla="*/ 116807 h 116810"/>
              <a:gd name="connsiteX8" fmla="*/ -9 w 99022"/>
              <a:gd name="connsiteY8" fmla="*/ -4 h 116810"/>
              <a:gd name="connsiteX9" fmla="*/ 18690 w 99022"/>
              <a:gd name="connsiteY9" fmla="*/ -4 h 116810"/>
              <a:gd name="connsiteX10" fmla="*/ 18690 w 99022"/>
              <a:gd name="connsiteY10" fmla="*/ 74158 h 116810"/>
              <a:gd name="connsiteX11" fmla="*/ 17989 w 99022"/>
              <a:gd name="connsiteY11" fmla="*/ 90825 h 116810"/>
              <a:gd name="connsiteX12" fmla="*/ 18340 w 99022"/>
              <a:gd name="connsiteY12" fmla="*/ 90825 h 116810"/>
              <a:gd name="connsiteX13" fmla="*/ 22541 w 99022"/>
              <a:gd name="connsiteY13" fmla="*/ 83822 h 116810"/>
              <a:gd name="connsiteX14" fmla="*/ 76604 w 99022"/>
              <a:gd name="connsiteY14" fmla="*/ 136 h 116810"/>
              <a:gd name="connsiteX15" fmla="*/ 98874 w 99022"/>
              <a:gd name="connsiteY15" fmla="*/ 136 h 1168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9022" h="116810">
                <a:moveTo>
                  <a:pt x="99014" y="116596"/>
                </a:moveTo>
                <a:lnTo>
                  <a:pt x="80386" y="116596"/>
                </a:lnTo>
                <a:lnTo>
                  <a:pt x="80386" y="38933"/>
                </a:lnTo>
                <a:cubicBezTo>
                  <a:pt x="80278" y="33972"/>
                  <a:pt x="80536" y="29010"/>
                  <a:pt x="81156" y="24086"/>
                </a:cubicBezTo>
                <a:lnTo>
                  <a:pt x="80386" y="24086"/>
                </a:lnTo>
                <a:cubicBezTo>
                  <a:pt x="79521" y="26535"/>
                  <a:pt x="78394" y="28883"/>
                  <a:pt x="77025" y="31090"/>
                </a:cubicBezTo>
                <a:lnTo>
                  <a:pt x="21001" y="116807"/>
                </a:lnTo>
                <a:lnTo>
                  <a:pt x="-9" y="11680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52" y="79723"/>
                  <a:pt x="18618" y="85293"/>
                  <a:pt x="17989" y="90825"/>
                </a:cubicBezTo>
                <a:lnTo>
                  <a:pt x="18340" y="90825"/>
                </a:lnTo>
                <a:cubicBezTo>
                  <a:pt x="19601" y="88410"/>
                  <a:pt x="21004" y="86072"/>
                  <a:pt x="22541" y="83822"/>
                </a:cubicBezTo>
                <a:lnTo>
                  <a:pt x="76604" y="136"/>
                </a:lnTo>
                <a:lnTo>
                  <a:pt x="9887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0" name="Полілінія: фігура 139">
            <a:extLst>
              <a:ext uri="{FF2B5EF4-FFF2-40B4-BE49-F238E27FC236}">
                <a16:creationId xmlns:a16="http://schemas.microsoft.com/office/drawing/2014/main" id="{4530BADF-D01E-4761-9E7E-3F1F3DE3C1CC}"/>
              </a:ext>
            </a:extLst>
          </xdr:cNvPr>
          <xdr:cNvSpPr/>
        </xdr:nvSpPr>
        <xdr:spPr>
          <a:xfrm>
            <a:off x="2837851" y="129912"/>
            <a:ext cx="98952" cy="153786"/>
          </a:xfrm>
          <a:custGeom>
            <a:avLst/>
            <a:gdLst>
              <a:gd name="connsiteX0" fmla="*/ 98804 w 98952"/>
              <a:gd name="connsiteY0" fmla="*/ 153572 h 153786"/>
              <a:gd name="connsiteX1" fmla="*/ 80176 w 98952"/>
              <a:gd name="connsiteY1" fmla="*/ 153572 h 153786"/>
              <a:gd name="connsiteX2" fmla="*/ 80176 w 98952"/>
              <a:gd name="connsiteY2" fmla="*/ 75909 h 153786"/>
              <a:gd name="connsiteX3" fmla="*/ 80946 w 98952"/>
              <a:gd name="connsiteY3" fmla="*/ 61062 h 153786"/>
              <a:gd name="connsiteX4" fmla="*/ 80456 w 98952"/>
              <a:gd name="connsiteY4" fmla="*/ 61062 h 153786"/>
              <a:gd name="connsiteX5" fmla="*/ 77025 w 98952"/>
              <a:gd name="connsiteY5" fmla="*/ 68065 h 153786"/>
              <a:gd name="connsiteX6" fmla="*/ 21001 w 98952"/>
              <a:gd name="connsiteY6" fmla="*/ 153783 h 153786"/>
              <a:gd name="connsiteX7" fmla="*/ -9 w 98952"/>
              <a:gd name="connsiteY7" fmla="*/ 153783 h 153786"/>
              <a:gd name="connsiteX8" fmla="*/ -9 w 98952"/>
              <a:gd name="connsiteY8" fmla="*/ 36972 h 153786"/>
              <a:gd name="connsiteX9" fmla="*/ 18690 w 98952"/>
              <a:gd name="connsiteY9" fmla="*/ 36972 h 153786"/>
              <a:gd name="connsiteX10" fmla="*/ 18690 w 98952"/>
              <a:gd name="connsiteY10" fmla="*/ 111134 h 153786"/>
              <a:gd name="connsiteX11" fmla="*/ 18059 w 98952"/>
              <a:gd name="connsiteY11" fmla="*/ 127801 h 153786"/>
              <a:gd name="connsiteX12" fmla="*/ 18409 w 98952"/>
              <a:gd name="connsiteY12" fmla="*/ 127801 h 153786"/>
              <a:gd name="connsiteX13" fmla="*/ 22611 w 98952"/>
              <a:gd name="connsiteY13" fmla="*/ 120798 h 153786"/>
              <a:gd name="connsiteX14" fmla="*/ 76604 w 98952"/>
              <a:gd name="connsiteY14" fmla="*/ 37112 h 153786"/>
              <a:gd name="connsiteX15" fmla="*/ 98944 w 98952"/>
              <a:gd name="connsiteY15" fmla="*/ 37112 h 153786"/>
              <a:gd name="connsiteX16" fmla="*/ 81857 w 98952"/>
              <a:gd name="connsiteY16" fmla="*/ -4 h 153786"/>
              <a:gd name="connsiteX17" fmla="*/ 71772 w 98952"/>
              <a:gd name="connsiteY17" fmla="*/ 19254 h 153786"/>
              <a:gd name="connsiteX18" fmla="*/ 27864 w 98952"/>
              <a:gd name="connsiteY18" fmla="*/ 19254 h 153786"/>
              <a:gd name="connsiteX19" fmla="*/ 18550 w 98952"/>
              <a:gd name="connsiteY19" fmla="*/ -4 h 153786"/>
              <a:gd name="connsiteX20" fmla="*/ 34306 w 98952"/>
              <a:gd name="connsiteY20" fmla="*/ -4 h 153786"/>
              <a:gd name="connsiteX21" fmla="*/ 47283 w 98952"/>
              <a:gd name="connsiteY21" fmla="*/ 14960 h 153786"/>
              <a:gd name="connsiteX22" fmla="*/ 50343 w 98952"/>
              <a:gd name="connsiteY22" fmla="*/ 14843 h 153786"/>
              <a:gd name="connsiteX23" fmla="*/ 61128 w 98952"/>
              <a:gd name="connsiteY23" fmla="*/ 10921 h 153786"/>
              <a:gd name="connsiteX24" fmla="*/ 66380 w 98952"/>
              <a:gd name="connsiteY24" fmla="*/ -4 h 1537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98952" h="153786">
                <a:moveTo>
                  <a:pt x="98804" y="153572"/>
                </a:moveTo>
                <a:lnTo>
                  <a:pt x="80176" y="153572"/>
                </a:lnTo>
                <a:lnTo>
                  <a:pt x="80176" y="75909"/>
                </a:lnTo>
                <a:cubicBezTo>
                  <a:pt x="80031" y="70947"/>
                  <a:pt x="80289" y="65982"/>
                  <a:pt x="80946" y="61062"/>
                </a:cubicBezTo>
                <a:lnTo>
                  <a:pt x="80456" y="61062"/>
                </a:lnTo>
                <a:cubicBezTo>
                  <a:pt x="79597" y="63526"/>
                  <a:pt x="78445" y="65877"/>
                  <a:pt x="77025" y="68065"/>
                </a:cubicBezTo>
                <a:lnTo>
                  <a:pt x="21001" y="153783"/>
                </a:lnTo>
                <a:lnTo>
                  <a:pt x="-9" y="153783"/>
                </a:lnTo>
                <a:lnTo>
                  <a:pt x="-9" y="36972"/>
                </a:lnTo>
                <a:lnTo>
                  <a:pt x="18690" y="36972"/>
                </a:lnTo>
                <a:lnTo>
                  <a:pt x="18690" y="111134"/>
                </a:lnTo>
                <a:cubicBezTo>
                  <a:pt x="18824" y="116698"/>
                  <a:pt x="18614" y="122264"/>
                  <a:pt x="18059" y="127801"/>
                </a:cubicBezTo>
                <a:lnTo>
                  <a:pt x="18409" y="127801"/>
                </a:lnTo>
                <a:cubicBezTo>
                  <a:pt x="19645" y="125372"/>
                  <a:pt x="21049" y="123032"/>
                  <a:pt x="22611" y="120798"/>
                </a:cubicBezTo>
                <a:lnTo>
                  <a:pt x="76604" y="37112"/>
                </a:lnTo>
                <a:lnTo>
                  <a:pt x="98944" y="37112"/>
                </a:lnTo>
                <a:close/>
                <a:moveTo>
                  <a:pt x="81857" y="-4"/>
                </a:moveTo>
                <a:cubicBezTo>
                  <a:pt x="81330" y="7541"/>
                  <a:pt x="77674" y="14523"/>
                  <a:pt x="71772" y="19254"/>
                </a:cubicBezTo>
                <a:cubicBezTo>
                  <a:pt x="58628" y="28600"/>
                  <a:pt x="41008" y="28600"/>
                  <a:pt x="27864" y="19254"/>
                </a:cubicBezTo>
                <a:cubicBezTo>
                  <a:pt x="22152" y="14459"/>
                  <a:pt x="18763" y="7451"/>
                  <a:pt x="18550" y="-4"/>
                </a:cubicBezTo>
                <a:lnTo>
                  <a:pt x="34306" y="-4"/>
                </a:lnTo>
                <a:cubicBezTo>
                  <a:pt x="33757" y="7712"/>
                  <a:pt x="39567" y="14412"/>
                  <a:pt x="47283" y="14960"/>
                </a:cubicBezTo>
                <a:cubicBezTo>
                  <a:pt x="48305" y="15033"/>
                  <a:pt x="49331" y="14994"/>
                  <a:pt x="50343" y="14843"/>
                </a:cubicBezTo>
                <a:cubicBezTo>
                  <a:pt x="54308" y="14966"/>
                  <a:pt x="58168" y="13562"/>
                  <a:pt x="61128" y="10921"/>
                </a:cubicBezTo>
                <a:cubicBezTo>
                  <a:pt x="64144" y="8036"/>
                  <a:pt x="66011" y="4154"/>
                  <a:pt x="66380" y="-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1" name="Полілінія: фігура 140">
            <a:extLst>
              <a:ext uri="{FF2B5EF4-FFF2-40B4-BE49-F238E27FC236}">
                <a16:creationId xmlns:a16="http://schemas.microsoft.com/office/drawing/2014/main" id="{47C0B59E-9943-4BE0-A5EB-2ABE23919061}"/>
              </a:ext>
            </a:extLst>
          </xdr:cNvPr>
          <xdr:cNvSpPr/>
        </xdr:nvSpPr>
        <xdr:spPr>
          <a:xfrm>
            <a:off x="1352792" y="393016"/>
            <a:ext cx="79326" cy="116724"/>
          </a:xfrm>
          <a:custGeom>
            <a:avLst/>
            <a:gdLst>
              <a:gd name="connsiteX0" fmla="*/ -9 w 79326"/>
              <a:gd name="connsiteY0" fmla="*/ 116666 h 116724"/>
              <a:gd name="connsiteX1" fmla="*/ -9 w 79326"/>
              <a:gd name="connsiteY1" fmla="*/ -4 h 116724"/>
              <a:gd name="connsiteX2" fmla="*/ 68061 w 79326"/>
              <a:gd name="connsiteY2" fmla="*/ -4 h 116724"/>
              <a:gd name="connsiteX3" fmla="*/ 68061 w 79326"/>
              <a:gd name="connsiteY3" fmla="*/ 16523 h 116724"/>
              <a:gd name="connsiteX4" fmla="*/ 19040 w 79326"/>
              <a:gd name="connsiteY4" fmla="*/ 16523 h 116724"/>
              <a:gd name="connsiteX5" fmla="*/ 19040 w 79326"/>
              <a:gd name="connsiteY5" fmla="*/ 48387 h 116724"/>
              <a:gd name="connsiteX6" fmla="*/ 41309 w 79326"/>
              <a:gd name="connsiteY6" fmla="*/ 48387 h 116724"/>
              <a:gd name="connsiteX7" fmla="*/ 69321 w 79326"/>
              <a:gd name="connsiteY7" fmla="*/ 56861 h 116724"/>
              <a:gd name="connsiteX8" fmla="*/ 79266 w 79326"/>
              <a:gd name="connsiteY8" fmla="*/ 80881 h 116724"/>
              <a:gd name="connsiteX9" fmla="*/ 68691 w 79326"/>
              <a:gd name="connsiteY9" fmla="*/ 107072 h 116724"/>
              <a:gd name="connsiteX10" fmla="*/ 39769 w 79326"/>
              <a:gd name="connsiteY10" fmla="*/ 116666 h 116724"/>
              <a:gd name="connsiteX11" fmla="*/ 19320 w 79326"/>
              <a:gd name="connsiteY11" fmla="*/ 63864 h 116724"/>
              <a:gd name="connsiteX12" fmla="*/ 19320 w 79326"/>
              <a:gd name="connsiteY12" fmla="*/ 101260 h 116724"/>
              <a:gd name="connsiteX13" fmla="*/ 36757 w 79326"/>
              <a:gd name="connsiteY13" fmla="*/ 101260 h 116724"/>
              <a:gd name="connsiteX14" fmla="*/ 53144 w 79326"/>
              <a:gd name="connsiteY14" fmla="*/ 96218 h 116724"/>
              <a:gd name="connsiteX15" fmla="*/ 58957 w 79326"/>
              <a:gd name="connsiteY15" fmla="*/ 82212 h 116724"/>
              <a:gd name="connsiteX16" fmla="*/ 37037 w 79326"/>
              <a:gd name="connsiteY16" fmla="*/ 63934 h 1167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79326" h="116724">
                <a:moveTo>
                  <a:pt x="-9" y="116666"/>
                </a:moveTo>
                <a:lnTo>
                  <a:pt x="-9" y="-4"/>
                </a:lnTo>
                <a:lnTo>
                  <a:pt x="68061" y="-4"/>
                </a:lnTo>
                <a:lnTo>
                  <a:pt x="68061" y="16523"/>
                </a:lnTo>
                <a:lnTo>
                  <a:pt x="19040" y="16523"/>
                </a:lnTo>
                <a:lnTo>
                  <a:pt x="19040" y="48387"/>
                </a:lnTo>
                <a:lnTo>
                  <a:pt x="41309" y="48387"/>
                </a:lnTo>
                <a:cubicBezTo>
                  <a:pt x="51360" y="47763"/>
                  <a:pt x="61301" y="50771"/>
                  <a:pt x="69321" y="56861"/>
                </a:cubicBezTo>
                <a:cubicBezTo>
                  <a:pt x="76143" y="62920"/>
                  <a:pt x="79808" y="71773"/>
                  <a:pt x="79266" y="80881"/>
                </a:cubicBezTo>
                <a:cubicBezTo>
                  <a:pt x="79758" y="90741"/>
                  <a:pt x="75891" y="100318"/>
                  <a:pt x="68691" y="107072"/>
                </a:cubicBezTo>
                <a:cubicBezTo>
                  <a:pt x="60590" y="113777"/>
                  <a:pt x="50270" y="117200"/>
                  <a:pt x="39769" y="116666"/>
                </a:cubicBezTo>
                <a:close/>
                <a:moveTo>
                  <a:pt x="19320" y="63864"/>
                </a:moveTo>
                <a:lnTo>
                  <a:pt x="19320" y="101260"/>
                </a:lnTo>
                <a:lnTo>
                  <a:pt x="36757" y="101260"/>
                </a:lnTo>
                <a:cubicBezTo>
                  <a:pt x="42652" y="101639"/>
                  <a:pt x="48482" y="99845"/>
                  <a:pt x="53144" y="96218"/>
                </a:cubicBezTo>
                <a:cubicBezTo>
                  <a:pt x="57083" y="92656"/>
                  <a:pt x="59216" y="87515"/>
                  <a:pt x="58957" y="82212"/>
                </a:cubicBezTo>
                <a:cubicBezTo>
                  <a:pt x="58957" y="70026"/>
                  <a:pt x="51954" y="63934"/>
                  <a:pt x="37037" y="6393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2" name="Полілінія: фігура 141">
            <a:extLst>
              <a:ext uri="{FF2B5EF4-FFF2-40B4-BE49-F238E27FC236}">
                <a16:creationId xmlns:a16="http://schemas.microsoft.com/office/drawing/2014/main" id="{83599F32-D888-463E-AE8B-70391A5A0481}"/>
              </a:ext>
            </a:extLst>
          </xdr:cNvPr>
          <xdr:cNvSpPr/>
        </xdr:nvSpPr>
        <xdr:spPr>
          <a:xfrm>
            <a:off x="1440609" y="393016"/>
            <a:ext cx="100283" cy="118360"/>
          </a:xfrm>
          <a:custGeom>
            <a:avLst/>
            <a:gdLst>
              <a:gd name="connsiteX0" fmla="*/ 100135 w 100283"/>
              <a:gd name="connsiteY0" fmla="*/ 116666 h 118360"/>
              <a:gd name="connsiteX1" fmla="*/ 80736 w 100283"/>
              <a:gd name="connsiteY1" fmla="*/ 116666 h 118360"/>
              <a:gd name="connsiteX2" fmla="*/ 80736 w 100283"/>
              <a:gd name="connsiteY2" fmla="*/ 16663 h 118360"/>
              <a:gd name="connsiteX3" fmla="*/ 52724 w 100283"/>
              <a:gd name="connsiteY3" fmla="*/ 16663 h 118360"/>
              <a:gd name="connsiteX4" fmla="*/ 43340 w 100283"/>
              <a:gd name="connsiteY4" fmla="*/ 76329 h 118360"/>
              <a:gd name="connsiteX5" fmla="*/ 36337 w 100283"/>
              <a:gd name="connsiteY5" fmla="*/ 102030 h 118360"/>
              <a:gd name="connsiteX6" fmla="*/ 26813 w 100283"/>
              <a:gd name="connsiteY6" fmla="*/ 114355 h 118360"/>
              <a:gd name="connsiteX7" fmla="*/ 12387 w 100283"/>
              <a:gd name="connsiteY7" fmla="*/ 118347 h 118360"/>
              <a:gd name="connsiteX8" fmla="*/ -9 w 100283"/>
              <a:gd name="connsiteY8" fmla="*/ 116456 h 118360"/>
              <a:gd name="connsiteX9" fmla="*/ -9 w 100283"/>
              <a:gd name="connsiteY9" fmla="*/ 99999 h 118360"/>
              <a:gd name="connsiteX10" fmla="*/ 8675 w 100283"/>
              <a:gd name="connsiteY10" fmla="*/ 102030 h 118360"/>
              <a:gd name="connsiteX11" fmla="*/ 17919 w 100283"/>
              <a:gd name="connsiteY11" fmla="*/ 96218 h 118360"/>
              <a:gd name="connsiteX12" fmla="*/ 26743 w 100283"/>
              <a:gd name="connsiteY12" fmla="*/ 66175 h 118360"/>
              <a:gd name="connsiteX13" fmla="*/ 36687 w 100283"/>
              <a:gd name="connsiteY13" fmla="*/ -4 h 118360"/>
              <a:gd name="connsiteX14" fmla="*/ 100275 w 100283"/>
              <a:gd name="connsiteY14" fmla="*/ -4 h 1183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00283" h="118360">
                <a:moveTo>
                  <a:pt x="100135" y="116666"/>
                </a:moveTo>
                <a:lnTo>
                  <a:pt x="80736" y="116666"/>
                </a:lnTo>
                <a:lnTo>
                  <a:pt x="80736" y="16663"/>
                </a:lnTo>
                <a:lnTo>
                  <a:pt x="52724" y="16663"/>
                </a:lnTo>
                <a:cubicBezTo>
                  <a:pt x="48733" y="44675"/>
                  <a:pt x="45721" y="64704"/>
                  <a:pt x="43340" y="76329"/>
                </a:cubicBezTo>
                <a:cubicBezTo>
                  <a:pt x="41836" y="85101"/>
                  <a:pt x="39491" y="93708"/>
                  <a:pt x="36337" y="102030"/>
                </a:cubicBezTo>
                <a:cubicBezTo>
                  <a:pt x="34416" y="106970"/>
                  <a:pt x="31108" y="111250"/>
                  <a:pt x="26813" y="114355"/>
                </a:cubicBezTo>
                <a:cubicBezTo>
                  <a:pt x="22509" y="117092"/>
                  <a:pt x="17486" y="118482"/>
                  <a:pt x="12387" y="118347"/>
                </a:cubicBezTo>
                <a:cubicBezTo>
                  <a:pt x="8177" y="118434"/>
                  <a:pt x="3984" y="117794"/>
                  <a:pt x="-9" y="116456"/>
                </a:cubicBezTo>
                <a:lnTo>
                  <a:pt x="-9" y="99999"/>
                </a:lnTo>
                <a:cubicBezTo>
                  <a:pt x="2680" y="101367"/>
                  <a:pt x="5659" y="102064"/>
                  <a:pt x="8675" y="102030"/>
                </a:cubicBezTo>
                <a:cubicBezTo>
                  <a:pt x="12516" y="101703"/>
                  <a:pt x="15961" y="99537"/>
                  <a:pt x="17919" y="96218"/>
                </a:cubicBezTo>
                <a:cubicBezTo>
                  <a:pt x="22574" y="86788"/>
                  <a:pt x="25559" y="76623"/>
                  <a:pt x="26743" y="66175"/>
                </a:cubicBezTo>
                <a:cubicBezTo>
                  <a:pt x="29754" y="49998"/>
                  <a:pt x="33116" y="27938"/>
                  <a:pt x="36687" y="-4"/>
                </a:cubicBezTo>
                <a:lnTo>
                  <a:pt x="100275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3" name="Полілінія: фігура 142">
            <a:extLst>
              <a:ext uri="{FF2B5EF4-FFF2-40B4-BE49-F238E27FC236}">
                <a16:creationId xmlns:a16="http://schemas.microsoft.com/office/drawing/2014/main" id="{9352900B-CAD2-4813-BB2F-755095AD79AD}"/>
              </a:ext>
            </a:extLst>
          </xdr:cNvPr>
          <xdr:cNvSpPr/>
        </xdr:nvSpPr>
        <xdr:spPr>
          <a:xfrm>
            <a:off x="1569815" y="393016"/>
            <a:ext cx="98742" cy="116880"/>
          </a:xfrm>
          <a:custGeom>
            <a:avLst/>
            <a:gdLst>
              <a:gd name="connsiteX0" fmla="*/ 98734 w 98742"/>
              <a:gd name="connsiteY0" fmla="*/ 116666 h 116880"/>
              <a:gd name="connsiteX1" fmla="*/ 80106 w 98742"/>
              <a:gd name="connsiteY1" fmla="*/ 116666 h 116880"/>
              <a:gd name="connsiteX2" fmla="*/ 80106 w 98742"/>
              <a:gd name="connsiteY2" fmla="*/ 39003 h 116880"/>
              <a:gd name="connsiteX3" fmla="*/ 80946 w 98742"/>
              <a:gd name="connsiteY3" fmla="*/ 24157 h 116880"/>
              <a:gd name="connsiteX4" fmla="*/ 80456 w 98742"/>
              <a:gd name="connsiteY4" fmla="*/ 24157 h 116880"/>
              <a:gd name="connsiteX5" fmla="*/ 77025 w 98742"/>
              <a:gd name="connsiteY5" fmla="*/ 31160 h 116880"/>
              <a:gd name="connsiteX6" fmla="*/ 21001 w 98742"/>
              <a:gd name="connsiteY6" fmla="*/ 116877 h 116880"/>
              <a:gd name="connsiteX7" fmla="*/ -9 w 98742"/>
              <a:gd name="connsiteY7" fmla="*/ 116877 h 116880"/>
              <a:gd name="connsiteX8" fmla="*/ -9 w 98742"/>
              <a:gd name="connsiteY8" fmla="*/ -4 h 116880"/>
              <a:gd name="connsiteX9" fmla="*/ 18690 w 98742"/>
              <a:gd name="connsiteY9" fmla="*/ -4 h 116880"/>
              <a:gd name="connsiteX10" fmla="*/ 18690 w 98742"/>
              <a:gd name="connsiteY10" fmla="*/ 74158 h 116880"/>
              <a:gd name="connsiteX11" fmla="*/ 18059 w 98742"/>
              <a:gd name="connsiteY11" fmla="*/ 90825 h 116880"/>
              <a:gd name="connsiteX12" fmla="*/ 18059 w 98742"/>
              <a:gd name="connsiteY12" fmla="*/ 90825 h 116880"/>
              <a:gd name="connsiteX13" fmla="*/ 22331 w 98742"/>
              <a:gd name="connsiteY13" fmla="*/ 83822 h 116880"/>
              <a:gd name="connsiteX14" fmla="*/ 76324 w 98742"/>
              <a:gd name="connsiteY14" fmla="*/ 136 h 116880"/>
              <a:gd name="connsiteX15" fmla="*/ 98594 w 98742"/>
              <a:gd name="connsiteY15" fmla="*/ 136 h 11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8742" h="116880">
                <a:moveTo>
                  <a:pt x="98734" y="116666"/>
                </a:moveTo>
                <a:lnTo>
                  <a:pt x="80106" y="116666"/>
                </a:lnTo>
                <a:lnTo>
                  <a:pt x="80106" y="39003"/>
                </a:lnTo>
                <a:cubicBezTo>
                  <a:pt x="79972" y="34039"/>
                  <a:pt x="80253" y="29073"/>
                  <a:pt x="80946" y="24157"/>
                </a:cubicBezTo>
                <a:lnTo>
                  <a:pt x="80456" y="24157"/>
                </a:lnTo>
                <a:cubicBezTo>
                  <a:pt x="79567" y="26607"/>
                  <a:pt x="78416" y="28955"/>
                  <a:pt x="77025" y="31160"/>
                </a:cubicBezTo>
                <a:lnTo>
                  <a:pt x="21001" y="116877"/>
                </a:lnTo>
                <a:lnTo>
                  <a:pt x="-9" y="11687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27" y="79722"/>
                  <a:pt x="18616" y="85288"/>
                  <a:pt x="18059" y="90825"/>
                </a:cubicBezTo>
                <a:lnTo>
                  <a:pt x="18059" y="90825"/>
                </a:lnTo>
                <a:cubicBezTo>
                  <a:pt x="19362" y="88419"/>
                  <a:pt x="20788" y="86082"/>
                  <a:pt x="22331" y="83822"/>
                </a:cubicBezTo>
                <a:lnTo>
                  <a:pt x="76324" y="136"/>
                </a:lnTo>
                <a:lnTo>
                  <a:pt x="9859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4" name="Полілінія: фігура 143">
            <a:extLst>
              <a:ext uri="{FF2B5EF4-FFF2-40B4-BE49-F238E27FC236}">
                <a16:creationId xmlns:a16="http://schemas.microsoft.com/office/drawing/2014/main" id="{BB48AFFE-1FF4-41B1-90EA-5B865D35137D}"/>
              </a:ext>
            </a:extLst>
          </xdr:cNvPr>
          <xdr:cNvSpPr/>
        </xdr:nvSpPr>
        <xdr:spPr>
          <a:xfrm>
            <a:off x="1690071" y="391231"/>
            <a:ext cx="88783" cy="120603"/>
          </a:xfrm>
          <a:custGeom>
            <a:avLst/>
            <a:gdLst>
              <a:gd name="connsiteX0" fmla="*/ 88775 w 88783"/>
              <a:gd name="connsiteY0" fmla="*/ 113549 h 120603"/>
              <a:gd name="connsiteX1" fmla="*/ 56001 w 88783"/>
              <a:gd name="connsiteY1" fmla="*/ 120552 h 120603"/>
              <a:gd name="connsiteX2" fmla="*/ 15313 w 88783"/>
              <a:gd name="connsiteY2" fmla="*/ 104515 h 120603"/>
              <a:gd name="connsiteX3" fmla="*/ 47 w 88783"/>
              <a:gd name="connsiteY3" fmla="*/ 62497 h 120603"/>
              <a:gd name="connsiteX4" fmla="*/ 17274 w 88783"/>
              <a:gd name="connsiteY4" fmla="*/ 17327 h 120603"/>
              <a:gd name="connsiteX5" fmla="*/ 60693 w 88783"/>
              <a:gd name="connsiteY5" fmla="*/ 30 h 120603"/>
              <a:gd name="connsiteX6" fmla="*/ 88705 w 88783"/>
              <a:gd name="connsiteY6" fmla="*/ 4862 h 120603"/>
              <a:gd name="connsiteX7" fmla="*/ 88705 w 88783"/>
              <a:gd name="connsiteY7" fmla="*/ 23630 h 120603"/>
              <a:gd name="connsiteX8" fmla="*/ 62654 w 88783"/>
              <a:gd name="connsiteY8" fmla="*/ 16627 h 120603"/>
              <a:gd name="connsiteX9" fmla="*/ 31981 w 88783"/>
              <a:gd name="connsiteY9" fmla="*/ 28742 h 120603"/>
              <a:gd name="connsiteX10" fmla="*/ 20216 w 88783"/>
              <a:gd name="connsiteY10" fmla="*/ 61096 h 120603"/>
              <a:gd name="connsiteX11" fmla="*/ 31210 w 88783"/>
              <a:gd name="connsiteY11" fmla="*/ 91840 h 120603"/>
              <a:gd name="connsiteX12" fmla="*/ 60063 w 88783"/>
              <a:gd name="connsiteY12" fmla="*/ 103255 h 120603"/>
              <a:gd name="connsiteX13" fmla="*/ 88705 w 88783"/>
              <a:gd name="connsiteY13" fmla="*/ 95411 h 1206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783" h="120603">
                <a:moveTo>
                  <a:pt x="88775" y="113549"/>
                </a:moveTo>
                <a:cubicBezTo>
                  <a:pt x="78572" y="118483"/>
                  <a:pt x="67330" y="120885"/>
                  <a:pt x="56001" y="120552"/>
                </a:cubicBezTo>
                <a:cubicBezTo>
                  <a:pt x="40782" y="121193"/>
                  <a:pt x="26002" y="115368"/>
                  <a:pt x="15313" y="104515"/>
                </a:cubicBezTo>
                <a:cubicBezTo>
                  <a:pt x="4880" y="93072"/>
                  <a:pt x="-607" y="77969"/>
                  <a:pt x="47" y="62497"/>
                </a:cubicBezTo>
                <a:cubicBezTo>
                  <a:pt x="-669" y="45712"/>
                  <a:pt x="5563" y="29373"/>
                  <a:pt x="17274" y="17327"/>
                </a:cubicBezTo>
                <a:cubicBezTo>
                  <a:pt x="28714" y="5777"/>
                  <a:pt x="44445" y="-490"/>
                  <a:pt x="60693" y="30"/>
                </a:cubicBezTo>
                <a:cubicBezTo>
                  <a:pt x="70261" y="-266"/>
                  <a:pt x="79789" y="1378"/>
                  <a:pt x="88705" y="4862"/>
                </a:cubicBezTo>
                <a:lnTo>
                  <a:pt x="88705" y="23630"/>
                </a:lnTo>
                <a:cubicBezTo>
                  <a:pt x="80831" y="18943"/>
                  <a:pt x="71817" y="16520"/>
                  <a:pt x="62654" y="16627"/>
                </a:cubicBezTo>
                <a:cubicBezTo>
                  <a:pt x="51182" y="16181"/>
                  <a:pt x="40051" y="20578"/>
                  <a:pt x="31981" y="28742"/>
                </a:cubicBezTo>
                <a:cubicBezTo>
                  <a:pt x="23888" y="37518"/>
                  <a:pt x="19650" y="49172"/>
                  <a:pt x="20216" y="61096"/>
                </a:cubicBezTo>
                <a:cubicBezTo>
                  <a:pt x="19626" y="72401"/>
                  <a:pt x="23585" y="83472"/>
                  <a:pt x="31210" y="91840"/>
                </a:cubicBezTo>
                <a:cubicBezTo>
                  <a:pt x="38777" y="99559"/>
                  <a:pt x="49263" y="103707"/>
                  <a:pt x="60063" y="103255"/>
                </a:cubicBezTo>
                <a:cubicBezTo>
                  <a:pt x="70174" y="103519"/>
                  <a:pt x="80139" y="100791"/>
                  <a:pt x="88705" y="9541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5" name="Полілінія: фігура 144">
            <a:extLst>
              <a:ext uri="{FF2B5EF4-FFF2-40B4-BE49-F238E27FC236}">
                <a16:creationId xmlns:a16="http://schemas.microsoft.com/office/drawing/2014/main" id="{1E01A964-ADC4-46D1-93A6-E3814FA302FF}"/>
              </a:ext>
            </a:extLst>
          </xdr:cNvPr>
          <xdr:cNvSpPr/>
        </xdr:nvSpPr>
        <xdr:spPr>
          <a:xfrm>
            <a:off x="1801265" y="393016"/>
            <a:ext cx="87957" cy="116670"/>
          </a:xfrm>
          <a:custGeom>
            <a:avLst/>
            <a:gdLst>
              <a:gd name="connsiteX0" fmla="*/ 87949 w 87957"/>
              <a:gd name="connsiteY0" fmla="*/ 116666 h 116670"/>
              <a:gd name="connsiteX1" fmla="*/ 62739 w 87957"/>
              <a:gd name="connsiteY1" fmla="*/ 116666 h 116670"/>
              <a:gd name="connsiteX2" fmla="*/ 22471 w 87957"/>
              <a:gd name="connsiteY2" fmla="*/ 63303 h 116670"/>
              <a:gd name="connsiteX3" fmla="*/ 19670 w 87957"/>
              <a:gd name="connsiteY3" fmla="*/ 59242 h 116670"/>
              <a:gd name="connsiteX4" fmla="*/ 19320 w 87957"/>
              <a:gd name="connsiteY4" fmla="*/ 59242 h 116670"/>
              <a:gd name="connsiteX5" fmla="*/ 19320 w 87957"/>
              <a:gd name="connsiteY5" fmla="*/ 116666 h 116670"/>
              <a:gd name="connsiteX6" fmla="*/ -9 w 87957"/>
              <a:gd name="connsiteY6" fmla="*/ 116666 h 116670"/>
              <a:gd name="connsiteX7" fmla="*/ -9 w 87957"/>
              <a:gd name="connsiteY7" fmla="*/ -4 h 116670"/>
              <a:gd name="connsiteX8" fmla="*/ 19320 w 87957"/>
              <a:gd name="connsiteY8" fmla="*/ -4 h 116670"/>
              <a:gd name="connsiteX9" fmla="*/ 19320 w 87957"/>
              <a:gd name="connsiteY9" fmla="*/ 54830 h 116670"/>
              <a:gd name="connsiteX10" fmla="*/ 19670 w 87957"/>
              <a:gd name="connsiteY10" fmla="*/ 54830 h 116670"/>
              <a:gd name="connsiteX11" fmla="*/ 22471 w 87957"/>
              <a:gd name="connsiteY11" fmla="*/ 50838 h 116670"/>
              <a:gd name="connsiteX12" fmla="*/ 61548 w 87957"/>
              <a:gd name="connsiteY12" fmla="*/ -4 h 116670"/>
              <a:gd name="connsiteX13" fmla="*/ 84728 w 87957"/>
              <a:gd name="connsiteY13" fmla="*/ -4 h 116670"/>
              <a:gd name="connsiteX14" fmla="*/ 38928 w 87957"/>
              <a:gd name="connsiteY14" fmla="*/ 56020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87957" h="116670">
                <a:moveTo>
                  <a:pt x="87949" y="116666"/>
                </a:moveTo>
                <a:lnTo>
                  <a:pt x="62739" y="116666"/>
                </a:lnTo>
                <a:lnTo>
                  <a:pt x="22471" y="63303"/>
                </a:lnTo>
                <a:cubicBezTo>
                  <a:pt x="21439" y="62020"/>
                  <a:pt x="20503" y="60663"/>
                  <a:pt x="19670" y="59242"/>
                </a:cubicBezTo>
                <a:lnTo>
                  <a:pt x="19320" y="59242"/>
                </a:lnTo>
                <a:lnTo>
                  <a:pt x="19320" y="116666"/>
                </a:lnTo>
                <a:lnTo>
                  <a:pt x="-9" y="116666"/>
                </a:lnTo>
                <a:lnTo>
                  <a:pt x="-9" y="-4"/>
                </a:lnTo>
                <a:lnTo>
                  <a:pt x="19320" y="-4"/>
                </a:lnTo>
                <a:lnTo>
                  <a:pt x="19320" y="54830"/>
                </a:lnTo>
                <a:lnTo>
                  <a:pt x="19670" y="54830"/>
                </a:lnTo>
                <a:cubicBezTo>
                  <a:pt x="20479" y="53416"/>
                  <a:pt x="21417" y="52080"/>
                  <a:pt x="22471" y="50838"/>
                </a:cubicBezTo>
                <a:lnTo>
                  <a:pt x="61548" y="-4"/>
                </a:lnTo>
                <a:lnTo>
                  <a:pt x="84728" y="-4"/>
                </a:lnTo>
                <a:lnTo>
                  <a:pt x="38928" y="56020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6" name="Полілінія: фігура 145">
            <a:extLst>
              <a:ext uri="{FF2B5EF4-FFF2-40B4-BE49-F238E27FC236}">
                <a16:creationId xmlns:a16="http://schemas.microsoft.com/office/drawing/2014/main" id="{C8C50C9A-36C9-408B-830B-A337277E9DDE}"/>
              </a:ext>
            </a:extLst>
          </xdr:cNvPr>
          <xdr:cNvSpPr/>
        </xdr:nvSpPr>
        <xdr:spPr>
          <a:xfrm>
            <a:off x="1890343" y="393016"/>
            <a:ext cx="108476" cy="116670"/>
          </a:xfrm>
          <a:custGeom>
            <a:avLst/>
            <a:gdLst>
              <a:gd name="connsiteX0" fmla="*/ 108468 w 108476"/>
              <a:gd name="connsiteY0" fmla="*/ 116666 h 116670"/>
              <a:gd name="connsiteX1" fmla="*/ 87459 w 108476"/>
              <a:gd name="connsiteY1" fmla="*/ 116666 h 116670"/>
              <a:gd name="connsiteX2" fmla="*/ 76955 w 108476"/>
              <a:gd name="connsiteY2" fmla="*/ 86974 h 116670"/>
              <a:gd name="connsiteX3" fmla="*/ 31085 w 108476"/>
              <a:gd name="connsiteY3" fmla="*/ 86974 h 116670"/>
              <a:gd name="connsiteX4" fmla="*/ 21001 w 108476"/>
              <a:gd name="connsiteY4" fmla="*/ 116666 h 116670"/>
              <a:gd name="connsiteX5" fmla="*/ -9 w 108476"/>
              <a:gd name="connsiteY5" fmla="*/ 116666 h 116670"/>
              <a:gd name="connsiteX6" fmla="*/ 43690 w 108476"/>
              <a:gd name="connsiteY6" fmla="*/ -4 h 116670"/>
              <a:gd name="connsiteX7" fmla="*/ 65470 w 108476"/>
              <a:gd name="connsiteY7" fmla="*/ -4 h 116670"/>
              <a:gd name="connsiteX8" fmla="*/ 71352 w 108476"/>
              <a:gd name="connsiteY8" fmla="*/ 70867 h 116670"/>
              <a:gd name="connsiteX9" fmla="*/ 55175 w 108476"/>
              <a:gd name="connsiteY9" fmla="*/ 24367 h 116670"/>
              <a:gd name="connsiteX10" fmla="*/ 53635 w 108476"/>
              <a:gd name="connsiteY10" fmla="*/ 17364 h 116670"/>
              <a:gd name="connsiteX11" fmla="*/ 53284 w 108476"/>
              <a:gd name="connsiteY11" fmla="*/ 17364 h 116670"/>
              <a:gd name="connsiteX12" fmla="*/ 51674 w 108476"/>
              <a:gd name="connsiteY12" fmla="*/ 24367 h 116670"/>
              <a:gd name="connsiteX13" fmla="*/ 35637 w 108476"/>
              <a:gd name="connsiteY13" fmla="*/ 70867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08476" h="116670">
                <a:moveTo>
                  <a:pt x="108468" y="116666"/>
                </a:moveTo>
                <a:lnTo>
                  <a:pt x="87459" y="116666"/>
                </a:lnTo>
                <a:lnTo>
                  <a:pt x="76955" y="86974"/>
                </a:lnTo>
                <a:lnTo>
                  <a:pt x="31085" y="86974"/>
                </a:lnTo>
                <a:lnTo>
                  <a:pt x="21001" y="116666"/>
                </a:lnTo>
                <a:lnTo>
                  <a:pt x="-9" y="116666"/>
                </a:lnTo>
                <a:lnTo>
                  <a:pt x="43690" y="-4"/>
                </a:lnTo>
                <a:lnTo>
                  <a:pt x="65470" y="-4"/>
                </a:lnTo>
                <a:close/>
                <a:moveTo>
                  <a:pt x="71352" y="70867"/>
                </a:moveTo>
                <a:lnTo>
                  <a:pt x="55175" y="24367"/>
                </a:lnTo>
                <a:cubicBezTo>
                  <a:pt x="54486" y="22074"/>
                  <a:pt x="53971" y="19733"/>
                  <a:pt x="53635" y="17364"/>
                </a:cubicBezTo>
                <a:lnTo>
                  <a:pt x="53284" y="17364"/>
                </a:lnTo>
                <a:cubicBezTo>
                  <a:pt x="52912" y="19733"/>
                  <a:pt x="52374" y="22073"/>
                  <a:pt x="51674" y="24367"/>
                </a:cubicBezTo>
                <a:lnTo>
                  <a:pt x="35637" y="70867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7" name="Полілінія: фігура 146">
            <a:extLst>
              <a:ext uri="{FF2B5EF4-FFF2-40B4-BE49-F238E27FC236}">
                <a16:creationId xmlns:a16="http://schemas.microsoft.com/office/drawing/2014/main" id="{506DBA01-6FBD-458F-84B4-F6F4F92FAD3C}"/>
              </a:ext>
            </a:extLst>
          </xdr:cNvPr>
          <xdr:cNvSpPr/>
        </xdr:nvSpPr>
        <xdr:spPr>
          <a:xfrm>
            <a:off x="2014576" y="392949"/>
            <a:ext cx="78813" cy="117053"/>
          </a:xfrm>
          <a:custGeom>
            <a:avLst/>
            <a:gdLst>
              <a:gd name="connsiteX0" fmla="*/ -9 w 78813"/>
              <a:gd name="connsiteY0" fmla="*/ 116733 h 117053"/>
              <a:gd name="connsiteX1" fmla="*/ -9 w 78813"/>
              <a:gd name="connsiteY1" fmla="*/ 62 h 117053"/>
              <a:gd name="connsiteX2" fmla="*/ 36967 w 78813"/>
              <a:gd name="connsiteY2" fmla="*/ 62 h 117053"/>
              <a:gd name="connsiteX3" fmla="*/ 63789 w 78813"/>
              <a:gd name="connsiteY3" fmla="*/ 7486 h 117053"/>
              <a:gd name="connsiteX4" fmla="*/ 73663 w 78813"/>
              <a:gd name="connsiteY4" fmla="*/ 26744 h 117053"/>
              <a:gd name="connsiteX5" fmla="*/ 68061 w 78813"/>
              <a:gd name="connsiteY5" fmla="*/ 43971 h 117053"/>
              <a:gd name="connsiteX6" fmla="*/ 52514 w 78813"/>
              <a:gd name="connsiteY6" fmla="*/ 54406 h 117053"/>
              <a:gd name="connsiteX7" fmla="*/ 52514 w 78813"/>
              <a:gd name="connsiteY7" fmla="*/ 54406 h 117053"/>
              <a:gd name="connsiteX8" fmla="*/ 71772 w 78813"/>
              <a:gd name="connsiteY8" fmla="*/ 63930 h 117053"/>
              <a:gd name="connsiteX9" fmla="*/ 78775 w 78813"/>
              <a:gd name="connsiteY9" fmla="*/ 83468 h 117053"/>
              <a:gd name="connsiteX10" fmla="*/ 66940 w 78813"/>
              <a:gd name="connsiteY10" fmla="*/ 107699 h 117053"/>
              <a:gd name="connsiteX11" fmla="*/ 37177 w 78813"/>
              <a:gd name="connsiteY11" fmla="*/ 117013 h 117053"/>
              <a:gd name="connsiteX12" fmla="*/ 19250 w 78813"/>
              <a:gd name="connsiteY12" fmla="*/ 15609 h 117053"/>
              <a:gd name="connsiteX13" fmla="*/ 19250 w 78813"/>
              <a:gd name="connsiteY13" fmla="*/ 48803 h 117053"/>
              <a:gd name="connsiteX14" fmla="*/ 31785 w 78813"/>
              <a:gd name="connsiteY14" fmla="*/ 48803 h 117053"/>
              <a:gd name="connsiteX15" fmla="*/ 47612 w 78813"/>
              <a:gd name="connsiteY15" fmla="*/ 44041 h 117053"/>
              <a:gd name="connsiteX16" fmla="*/ 53355 w 78813"/>
              <a:gd name="connsiteY16" fmla="*/ 30596 h 117053"/>
              <a:gd name="connsiteX17" fmla="*/ 33326 w 78813"/>
              <a:gd name="connsiteY17" fmla="*/ 15609 h 117053"/>
              <a:gd name="connsiteX18" fmla="*/ 19250 w 78813"/>
              <a:gd name="connsiteY18" fmla="*/ 64630 h 117053"/>
              <a:gd name="connsiteX19" fmla="*/ 19250 w 78813"/>
              <a:gd name="connsiteY19" fmla="*/ 101536 h 117053"/>
              <a:gd name="connsiteX20" fmla="*/ 35777 w 78813"/>
              <a:gd name="connsiteY20" fmla="*/ 101536 h 117053"/>
              <a:gd name="connsiteX21" fmla="*/ 52514 w 78813"/>
              <a:gd name="connsiteY21" fmla="*/ 96564 h 117053"/>
              <a:gd name="connsiteX22" fmla="*/ 58397 w 78813"/>
              <a:gd name="connsiteY22" fmla="*/ 82558 h 117053"/>
              <a:gd name="connsiteX23" fmla="*/ 33256 w 78813"/>
              <a:gd name="connsiteY23" fmla="*/ 64420 h 1170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78813" h="117053">
                <a:moveTo>
                  <a:pt x="-9" y="116733"/>
                </a:moveTo>
                <a:lnTo>
                  <a:pt x="-9" y="62"/>
                </a:lnTo>
                <a:lnTo>
                  <a:pt x="36967" y="62"/>
                </a:lnTo>
                <a:cubicBezTo>
                  <a:pt x="46479" y="-463"/>
                  <a:pt x="55901" y="2145"/>
                  <a:pt x="63789" y="7486"/>
                </a:cubicBezTo>
                <a:cubicBezTo>
                  <a:pt x="70088" y="11855"/>
                  <a:pt x="73792" y="19079"/>
                  <a:pt x="73663" y="26744"/>
                </a:cubicBezTo>
                <a:cubicBezTo>
                  <a:pt x="73799" y="32955"/>
                  <a:pt x="71824" y="39028"/>
                  <a:pt x="68061" y="43971"/>
                </a:cubicBezTo>
                <a:cubicBezTo>
                  <a:pt x="64136" y="49031"/>
                  <a:pt x="58684" y="52691"/>
                  <a:pt x="52514" y="54406"/>
                </a:cubicBezTo>
                <a:lnTo>
                  <a:pt x="52514" y="54406"/>
                </a:lnTo>
                <a:cubicBezTo>
                  <a:pt x="59881" y="55124"/>
                  <a:pt x="66730" y="58511"/>
                  <a:pt x="71772" y="63930"/>
                </a:cubicBezTo>
                <a:cubicBezTo>
                  <a:pt x="76594" y="69263"/>
                  <a:pt x="79111" y="76287"/>
                  <a:pt x="78775" y="83468"/>
                </a:cubicBezTo>
                <a:cubicBezTo>
                  <a:pt x="78983" y="92984"/>
                  <a:pt x="74574" y="102013"/>
                  <a:pt x="66940" y="107699"/>
                </a:cubicBezTo>
                <a:cubicBezTo>
                  <a:pt x="58393" y="114147"/>
                  <a:pt x="47876" y="117438"/>
                  <a:pt x="37177" y="117013"/>
                </a:cubicBezTo>
                <a:close/>
                <a:moveTo>
                  <a:pt x="19250" y="15609"/>
                </a:moveTo>
                <a:lnTo>
                  <a:pt x="19250" y="48803"/>
                </a:lnTo>
                <a:lnTo>
                  <a:pt x="31785" y="48803"/>
                </a:lnTo>
                <a:cubicBezTo>
                  <a:pt x="37456" y="49120"/>
                  <a:pt x="43058" y="47434"/>
                  <a:pt x="47612" y="44041"/>
                </a:cubicBezTo>
                <a:cubicBezTo>
                  <a:pt x="51504" y="40689"/>
                  <a:pt x="53624" y="35725"/>
                  <a:pt x="53355" y="30596"/>
                </a:cubicBezTo>
                <a:cubicBezTo>
                  <a:pt x="53354" y="20581"/>
                  <a:pt x="46702" y="15609"/>
                  <a:pt x="33326" y="15609"/>
                </a:cubicBezTo>
                <a:close/>
                <a:moveTo>
                  <a:pt x="19250" y="64630"/>
                </a:moveTo>
                <a:lnTo>
                  <a:pt x="19250" y="101536"/>
                </a:lnTo>
                <a:lnTo>
                  <a:pt x="35777" y="101536"/>
                </a:lnTo>
                <a:cubicBezTo>
                  <a:pt x="41767" y="101901"/>
                  <a:pt x="47694" y="100140"/>
                  <a:pt x="52514" y="96564"/>
                </a:cubicBezTo>
                <a:cubicBezTo>
                  <a:pt x="56539" y="93059"/>
                  <a:pt x="58711" y="87886"/>
                  <a:pt x="58397" y="82558"/>
                </a:cubicBezTo>
                <a:cubicBezTo>
                  <a:pt x="58397" y="70466"/>
                  <a:pt x="50016" y="64420"/>
                  <a:pt x="33256" y="64420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8" name="Полілінія: фігура 147">
            <a:extLst>
              <a:ext uri="{FF2B5EF4-FFF2-40B4-BE49-F238E27FC236}">
                <a16:creationId xmlns:a16="http://schemas.microsoft.com/office/drawing/2014/main" id="{16D3B8D8-BC47-4FB5-A153-2798004F4FE5}"/>
              </a:ext>
            </a:extLst>
          </xdr:cNvPr>
          <xdr:cNvSpPr/>
        </xdr:nvSpPr>
        <xdr:spPr>
          <a:xfrm>
            <a:off x="2115210" y="393016"/>
            <a:ext cx="88238" cy="116670"/>
          </a:xfrm>
          <a:custGeom>
            <a:avLst/>
            <a:gdLst>
              <a:gd name="connsiteX0" fmla="*/ 88230 w 88238"/>
              <a:gd name="connsiteY0" fmla="*/ 116666 h 116670"/>
              <a:gd name="connsiteX1" fmla="*/ 63019 w 88238"/>
              <a:gd name="connsiteY1" fmla="*/ 116666 h 116670"/>
              <a:gd name="connsiteX2" fmla="*/ 22401 w 88238"/>
              <a:gd name="connsiteY2" fmla="*/ 63303 h 116670"/>
              <a:gd name="connsiteX3" fmla="*/ 19670 w 88238"/>
              <a:gd name="connsiteY3" fmla="*/ 59242 h 116670"/>
              <a:gd name="connsiteX4" fmla="*/ 19320 w 88238"/>
              <a:gd name="connsiteY4" fmla="*/ 59242 h 116670"/>
              <a:gd name="connsiteX5" fmla="*/ 19320 w 88238"/>
              <a:gd name="connsiteY5" fmla="*/ 116666 h 116670"/>
              <a:gd name="connsiteX6" fmla="*/ -9 w 88238"/>
              <a:gd name="connsiteY6" fmla="*/ 116666 h 116670"/>
              <a:gd name="connsiteX7" fmla="*/ -9 w 88238"/>
              <a:gd name="connsiteY7" fmla="*/ -4 h 116670"/>
              <a:gd name="connsiteX8" fmla="*/ 19320 w 88238"/>
              <a:gd name="connsiteY8" fmla="*/ -4 h 116670"/>
              <a:gd name="connsiteX9" fmla="*/ 19320 w 88238"/>
              <a:gd name="connsiteY9" fmla="*/ 54830 h 116670"/>
              <a:gd name="connsiteX10" fmla="*/ 19670 w 88238"/>
              <a:gd name="connsiteY10" fmla="*/ 54830 h 116670"/>
              <a:gd name="connsiteX11" fmla="*/ 22401 w 88238"/>
              <a:gd name="connsiteY11" fmla="*/ 50838 h 116670"/>
              <a:gd name="connsiteX12" fmla="*/ 61548 w 88238"/>
              <a:gd name="connsiteY12" fmla="*/ -4 h 116670"/>
              <a:gd name="connsiteX13" fmla="*/ 84728 w 88238"/>
              <a:gd name="connsiteY13" fmla="*/ -4 h 116670"/>
              <a:gd name="connsiteX14" fmla="*/ 38928 w 88238"/>
              <a:gd name="connsiteY14" fmla="*/ 56020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88238" h="116670">
                <a:moveTo>
                  <a:pt x="88230" y="116666"/>
                </a:moveTo>
                <a:lnTo>
                  <a:pt x="63019" y="116666"/>
                </a:lnTo>
                <a:lnTo>
                  <a:pt x="22401" y="63303"/>
                </a:lnTo>
                <a:cubicBezTo>
                  <a:pt x="21357" y="62045"/>
                  <a:pt x="20442" y="60684"/>
                  <a:pt x="19670" y="59242"/>
                </a:cubicBezTo>
                <a:lnTo>
                  <a:pt x="19320" y="59242"/>
                </a:lnTo>
                <a:lnTo>
                  <a:pt x="19320" y="116666"/>
                </a:lnTo>
                <a:lnTo>
                  <a:pt x="-9" y="116666"/>
                </a:lnTo>
                <a:lnTo>
                  <a:pt x="-9" y="-4"/>
                </a:lnTo>
                <a:lnTo>
                  <a:pt x="19320" y="-4"/>
                </a:lnTo>
                <a:lnTo>
                  <a:pt x="19320" y="54830"/>
                </a:lnTo>
                <a:lnTo>
                  <a:pt x="19670" y="54830"/>
                </a:lnTo>
                <a:cubicBezTo>
                  <a:pt x="20452" y="53416"/>
                  <a:pt x="21366" y="52079"/>
                  <a:pt x="22401" y="50838"/>
                </a:cubicBezTo>
                <a:lnTo>
                  <a:pt x="61548" y="-4"/>
                </a:lnTo>
                <a:lnTo>
                  <a:pt x="84728" y="-4"/>
                </a:lnTo>
                <a:lnTo>
                  <a:pt x="38928" y="56020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49" name="Полілінія: фігура 148">
            <a:extLst>
              <a:ext uri="{FF2B5EF4-FFF2-40B4-BE49-F238E27FC236}">
                <a16:creationId xmlns:a16="http://schemas.microsoft.com/office/drawing/2014/main" id="{503D9C3B-A783-4EAE-86D6-A63B233F1B20}"/>
              </a:ext>
            </a:extLst>
          </xdr:cNvPr>
          <xdr:cNvSpPr/>
        </xdr:nvSpPr>
        <xdr:spPr>
          <a:xfrm>
            <a:off x="2202327" y="390987"/>
            <a:ext cx="112355" cy="120724"/>
          </a:xfrm>
          <a:custGeom>
            <a:avLst/>
            <a:gdLst>
              <a:gd name="connsiteX0" fmla="*/ 55596 w 112355"/>
              <a:gd name="connsiteY0" fmla="*/ 120656 h 120724"/>
              <a:gd name="connsiteX1" fmla="*/ 15259 w 112355"/>
              <a:gd name="connsiteY1" fmla="*/ 104269 h 120724"/>
              <a:gd name="connsiteX2" fmla="*/ 62 w 112355"/>
              <a:gd name="connsiteY2" fmla="*/ 61761 h 120724"/>
              <a:gd name="connsiteX3" fmla="*/ 15749 w 112355"/>
              <a:gd name="connsiteY3" fmla="*/ 16872 h 120724"/>
              <a:gd name="connsiteX4" fmla="*/ 57767 w 112355"/>
              <a:gd name="connsiteY4" fmla="*/ 64 h 120724"/>
              <a:gd name="connsiteX5" fmla="*/ 97614 w 112355"/>
              <a:gd name="connsiteY5" fmla="*/ 16381 h 120724"/>
              <a:gd name="connsiteX6" fmla="*/ 112250 w 112355"/>
              <a:gd name="connsiteY6" fmla="*/ 58890 h 120724"/>
              <a:gd name="connsiteX7" fmla="*/ 96913 w 112355"/>
              <a:gd name="connsiteY7" fmla="*/ 104059 h 120724"/>
              <a:gd name="connsiteX8" fmla="*/ 55596 w 112355"/>
              <a:gd name="connsiteY8" fmla="*/ 120656 h 120724"/>
              <a:gd name="connsiteX9" fmla="*/ 56716 w 112355"/>
              <a:gd name="connsiteY9" fmla="*/ 16872 h 120724"/>
              <a:gd name="connsiteX10" fmla="*/ 30665 w 112355"/>
              <a:gd name="connsiteY10" fmla="*/ 28847 h 120724"/>
              <a:gd name="connsiteX11" fmla="*/ 20581 w 112355"/>
              <a:gd name="connsiteY11" fmla="*/ 60500 h 120724"/>
              <a:gd name="connsiteX12" fmla="*/ 30385 w 112355"/>
              <a:gd name="connsiteY12" fmla="*/ 91804 h 120724"/>
              <a:gd name="connsiteX13" fmla="*/ 55596 w 112355"/>
              <a:gd name="connsiteY13" fmla="*/ 103709 h 120724"/>
              <a:gd name="connsiteX14" fmla="*/ 82067 w 112355"/>
              <a:gd name="connsiteY14" fmla="*/ 92434 h 120724"/>
              <a:gd name="connsiteX15" fmla="*/ 91732 w 112355"/>
              <a:gd name="connsiteY15" fmla="*/ 60780 h 120724"/>
              <a:gd name="connsiteX16" fmla="*/ 82348 w 112355"/>
              <a:gd name="connsiteY16" fmla="*/ 28497 h 120724"/>
              <a:gd name="connsiteX17" fmla="*/ 56716 w 112355"/>
              <a:gd name="connsiteY17" fmla="*/ 16871 h 1207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12355" h="120724">
                <a:moveTo>
                  <a:pt x="55596" y="120656"/>
                </a:moveTo>
                <a:cubicBezTo>
                  <a:pt x="40406" y="121324"/>
                  <a:pt x="25679" y="115341"/>
                  <a:pt x="15259" y="104269"/>
                </a:cubicBezTo>
                <a:cubicBezTo>
                  <a:pt x="4841" y="92625"/>
                  <a:pt x="-613" y="77370"/>
                  <a:pt x="62" y="61761"/>
                </a:cubicBezTo>
                <a:cubicBezTo>
                  <a:pt x="-711" y="45332"/>
                  <a:pt x="4911" y="29243"/>
                  <a:pt x="15749" y="16872"/>
                </a:cubicBezTo>
                <a:cubicBezTo>
                  <a:pt x="26634" y="5411"/>
                  <a:pt x="41980" y="-728"/>
                  <a:pt x="57767" y="64"/>
                </a:cubicBezTo>
                <a:cubicBezTo>
                  <a:pt x="72800" y="-609"/>
                  <a:pt x="87370" y="5357"/>
                  <a:pt x="97614" y="16381"/>
                </a:cubicBezTo>
                <a:cubicBezTo>
                  <a:pt x="107816" y="28119"/>
                  <a:pt x="113063" y="43359"/>
                  <a:pt x="112250" y="58890"/>
                </a:cubicBezTo>
                <a:cubicBezTo>
                  <a:pt x="113156" y="75361"/>
                  <a:pt x="107661" y="91545"/>
                  <a:pt x="96913" y="104059"/>
                </a:cubicBezTo>
                <a:cubicBezTo>
                  <a:pt x="86223" y="115356"/>
                  <a:pt x="71130" y="121418"/>
                  <a:pt x="55596" y="120656"/>
                </a:cubicBezTo>
                <a:close/>
                <a:moveTo>
                  <a:pt x="56716" y="16872"/>
                </a:moveTo>
                <a:cubicBezTo>
                  <a:pt x="46646" y="16609"/>
                  <a:pt x="37023" y="21033"/>
                  <a:pt x="30665" y="28847"/>
                </a:cubicBezTo>
                <a:cubicBezTo>
                  <a:pt x="23568" y="37821"/>
                  <a:pt x="19982" y="49074"/>
                  <a:pt x="20581" y="60500"/>
                </a:cubicBezTo>
                <a:cubicBezTo>
                  <a:pt x="20045" y="71766"/>
                  <a:pt x="23518" y="82857"/>
                  <a:pt x="30385" y="91804"/>
                </a:cubicBezTo>
                <a:cubicBezTo>
                  <a:pt x="36474" y="99485"/>
                  <a:pt x="45796" y="103887"/>
                  <a:pt x="55596" y="103709"/>
                </a:cubicBezTo>
                <a:cubicBezTo>
                  <a:pt x="65676" y="104179"/>
                  <a:pt x="75422" y="100029"/>
                  <a:pt x="82067" y="92434"/>
                </a:cubicBezTo>
                <a:cubicBezTo>
                  <a:pt x="88992" y="83389"/>
                  <a:pt x="92423" y="72151"/>
                  <a:pt x="91732" y="60780"/>
                </a:cubicBezTo>
                <a:cubicBezTo>
                  <a:pt x="92459" y="49255"/>
                  <a:pt x="89140" y="37837"/>
                  <a:pt x="82348" y="28497"/>
                </a:cubicBezTo>
                <a:cubicBezTo>
                  <a:pt x="76091" y="20828"/>
                  <a:pt x="66608" y="16526"/>
                  <a:pt x="56716" y="1687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50" name="Полілінія: фігура 149">
            <a:extLst>
              <a:ext uri="{FF2B5EF4-FFF2-40B4-BE49-F238E27FC236}">
                <a16:creationId xmlns:a16="http://schemas.microsoft.com/office/drawing/2014/main" id="{3689ECDF-3CE9-4D3E-8DE5-955D9B98446B}"/>
              </a:ext>
            </a:extLst>
          </xdr:cNvPr>
          <xdr:cNvSpPr/>
        </xdr:nvSpPr>
        <xdr:spPr>
          <a:xfrm>
            <a:off x="2328521" y="391074"/>
            <a:ext cx="76492" cy="120668"/>
          </a:xfrm>
          <a:custGeom>
            <a:avLst/>
            <a:gdLst>
              <a:gd name="connsiteX0" fmla="*/ -9 w 76492"/>
              <a:gd name="connsiteY0" fmla="*/ 114057 h 120668"/>
              <a:gd name="connsiteX1" fmla="*/ -9 w 76492"/>
              <a:gd name="connsiteY1" fmla="*/ 95499 h 120668"/>
              <a:gd name="connsiteX2" fmla="*/ 31225 w 76492"/>
              <a:gd name="connsiteY2" fmla="*/ 105233 h 120668"/>
              <a:gd name="connsiteX3" fmla="*/ 49503 w 76492"/>
              <a:gd name="connsiteY3" fmla="*/ 99910 h 120668"/>
              <a:gd name="connsiteX4" fmla="*/ 56506 w 76492"/>
              <a:gd name="connsiteY4" fmla="*/ 85904 h 120668"/>
              <a:gd name="connsiteX5" fmla="*/ 28914 w 76492"/>
              <a:gd name="connsiteY5" fmla="*/ 66436 h 120668"/>
              <a:gd name="connsiteX6" fmla="*/ 15468 w 76492"/>
              <a:gd name="connsiteY6" fmla="*/ 66436 h 120668"/>
              <a:gd name="connsiteX7" fmla="*/ 15468 w 76492"/>
              <a:gd name="connsiteY7" fmla="*/ 51029 h 120668"/>
              <a:gd name="connsiteX8" fmla="*/ 28074 w 76492"/>
              <a:gd name="connsiteY8" fmla="*/ 51029 h 120668"/>
              <a:gd name="connsiteX9" fmla="*/ 46211 w 76492"/>
              <a:gd name="connsiteY9" fmla="*/ 46127 h 120668"/>
              <a:gd name="connsiteX10" fmla="*/ 52654 w 76492"/>
              <a:gd name="connsiteY10" fmla="*/ 32121 h 120668"/>
              <a:gd name="connsiteX11" fmla="*/ 47192 w 76492"/>
              <a:gd name="connsiteY11" fmla="*/ 19866 h 120668"/>
              <a:gd name="connsiteX12" fmla="*/ 32276 w 76492"/>
              <a:gd name="connsiteY12" fmla="*/ 15244 h 120668"/>
              <a:gd name="connsiteX13" fmla="*/ 4263 w 76492"/>
              <a:gd name="connsiteY13" fmla="*/ 24068 h 120668"/>
              <a:gd name="connsiteX14" fmla="*/ 4263 w 76492"/>
              <a:gd name="connsiteY14" fmla="*/ 7050 h 120668"/>
              <a:gd name="connsiteX15" fmla="*/ 35357 w 76492"/>
              <a:gd name="connsiteY15" fmla="*/ 47 h 120668"/>
              <a:gd name="connsiteX16" fmla="*/ 62458 w 76492"/>
              <a:gd name="connsiteY16" fmla="*/ 8031 h 120668"/>
              <a:gd name="connsiteX17" fmla="*/ 72543 w 76492"/>
              <a:gd name="connsiteY17" fmla="*/ 29040 h 120668"/>
              <a:gd name="connsiteX18" fmla="*/ 50063 w 76492"/>
              <a:gd name="connsiteY18" fmla="*/ 57472 h 120668"/>
              <a:gd name="connsiteX19" fmla="*/ 50063 w 76492"/>
              <a:gd name="connsiteY19" fmla="*/ 57472 h 120668"/>
              <a:gd name="connsiteX20" fmla="*/ 69461 w 76492"/>
              <a:gd name="connsiteY20" fmla="*/ 66786 h 120668"/>
              <a:gd name="connsiteX21" fmla="*/ 76465 w 76492"/>
              <a:gd name="connsiteY21" fmla="*/ 85484 h 120668"/>
              <a:gd name="connsiteX22" fmla="*/ 64489 w 76492"/>
              <a:gd name="connsiteY22" fmla="*/ 111045 h 120668"/>
              <a:gd name="connsiteX23" fmla="*/ 31785 w 76492"/>
              <a:gd name="connsiteY23" fmla="*/ 120569 h 120668"/>
              <a:gd name="connsiteX24" fmla="*/ -9 w 76492"/>
              <a:gd name="connsiteY24" fmla="*/ 114057 h 1206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76492" h="120668">
                <a:moveTo>
                  <a:pt x="-9" y="114057"/>
                </a:moveTo>
                <a:lnTo>
                  <a:pt x="-9" y="95499"/>
                </a:lnTo>
                <a:cubicBezTo>
                  <a:pt x="9101" y="101986"/>
                  <a:pt x="20043" y="105396"/>
                  <a:pt x="31225" y="105233"/>
                </a:cubicBezTo>
                <a:cubicBezTo>
                  <a:pt x="37745" y="105583"/>
                  <a:pt x="44190" y="103706"/>
                  <a:pt x="49503" y="99910"/>
                </a:cubicBezTo>
                <a:cubicBezTo>
                  <a:pt x="53929" y="96619"/>
                  <a:pt x="56528" y="91420"/>
                  <a:pt x="56506" y="85904"/>
                </a:cubicBezTo>
                <a:cubicBezTo>
                  <a:pt x="56506" y="72879"/>
                  <a:pt x="47262" y="66436"/>
                  <a:pt x="28914" y="66436"/>
                </a:cubicBezTo>
                <a:lnTo>
                  <a:pt x="15468" y="66436"/>
                </a:lnTo>
                <a:lnTo>
                  <a:pt x="15468" y="51029"/>
                </a:lnTo>
                <a:lnTo>
                  <a:pt x="28074" y="51029"/>
                </a:lnTo>
                <a:cubicBezTo>
                  <a:pt x="34492" y="51412"/>
                  <a:pt x="40860" y="49691"/>
                  <a:pt x="46211" y="46127"/>
                </a:cubicBezTo>
                <a:cubicBezTo>
                  <a:pt x="50568" y="42831"/>
                  <a:pt x="52987" y="37574"/>
                  <a:pt x="52654" y="32121"/>
                </a:cubicBezTo>
                <a:cubicBezTo>
                  <a:pt x="52833" y="27410"/>
                  <a:pt x="50815" y="22882"/>
                  <a:pt x="47192" y="19866"/>
                </a:cubicBezTo>
                <a:cubicBezTo>
                  <a:pt x="42938" y="16581"/>
                  <a:pt x="37642" y="14940"/>
                  <a:pt x="32276" y="15244"/>
                </a:cubicBezTo>
                <a:cubicBezTo>
                  <a:pt x="22279" y="15402"/>
                  <a:pt x="12546" y="18468"/>
                  <a:pt x="4263" y="24068"/>
                </a:cubicBezTo>
                <a:lnTo>
                  <a:pt x="4263" y="7050"/>
                </a:lnTo>
                <a:cubicBezTo>
                  <a:pt x="13902" y="2215"/>
                  <a:pt x="24576" y="-189"/>
                  <a:pt x="35357" y="47"/>
                </a:cubicBezTo>
                <a:cubicBezTo>
                  <a:pt x="45033" y="-426"/>
                  <a:pt x="54584" y="2388"/>
                  <a:pt x="62458" y="8031"/>
                </a:cubicBezTo>
                <a:cubicBezTo>
                  <a:pt x="69012" y="12997"/>
                  <a:pt x="72767" y="20820"/>
                  <a:pt x="72543" y="29040"/>
                </a:cubicBezTo>
                <a:cubicBezTo>
                  <a:pt x="73455" y="42881"/>
                  <a:pt x="63742" y="55166"/>
                  <a:pt x="50063" y="57472"/>
                </a:cubicBezTo>
                <a:lnTo>
                  <a:pt x="50063" y="57472"/>
                </a:lnTo>
                <a:cubicBezTo>
                  <a:pt x="57459" y="58069"/>
                  <a:pt x="64371" y="61387"/>
                  <a:pt x="69461" y="66786"/>
                </a:cubicBezTo>
                <a:cubicBezTo>
                  <a:pt x="74173" y="71850"/>
                  <a:pt x="76691" y="78571"/>
                  <a:pt x="76465" y="85484"/>
                </a:cubicBezTo>
                <a:cubicBezTo>
                  <a:pt x="76816" y="95435"/>
                  <a:pt x="72360" y="104947"/>
                  <a:pt x="64489" y="111045"/>
                </a:cubicBezTo>
                <a:cubicBezTo>
                  <a:pt x="54985" y="117840"/>
                  <a:pt x="43452" y="121198"/>
                  <a:pt x="31785" y="120569"/>
                </a:cubicBezTo>
                <a:cubicBezTo>
                  <a:pt x="20803" y="121169"/>
                  <a:pt x="9853" y="118926"/>
                  <a:pt x="-9" y="114057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51" name="Полілінія: фігура 150">
            <a:extLst>
              <a:ext uri="{FF2B5EF4-FFF2-40B4-BE49-F238E27FC236}">
                <a16:creationId xmlns:a16="http://schemas.microsoft.com/office/drawing/2014/main" id="{0421B339-F9FE-4AD7-886B-9D0048895F7D}"/>
              </a:ext>
            </a:extLst>
          </xdr:cNvPr>
          <xdr:cNvSpPr/>
        </xdr:nvSpPr>
        <xdr:spPr>
          <a:xfrm>
            <a:off x="2414659" y="393016"/>
            <a:ext cx="108476" cy="116670"/>
          </a:xfrm>
          <a:custGeom>
            <a:avLst/>
            <a:gdLst>
              <a:gd name="connsiteX0" fmla="*/ 108468 w 108476"/>
              <a:gd name="connsiteY0" fmla="*/ 116666 h 116670"/>
              <a:gd name="connsiteX1" fmla="*/ 87459 w 108476"/>
              <a:gd name="connsiteY1" fmla="*/ 116666 h 116670"/>
              <a:gd name="connsiteX2" fmla="*/ 76955 w 108476"/>
              <a:gd name="connsiteY2" fmla="*/ 86974 h 116670"/>
              <a:gd name="connsiteX3" fmla="*/ 31085 w 108476"/>
              <a:gd name="connsiteY3" fmla="*/ 86974 h 116670"/>
              <a:gd name="connsiteX4" fmla="*/ 21001 w 108476"/>
              <a:gd name="connsiteY4" fmla="*/ 116666 h 116670"/>
              <a:gd name="connsiteX5" fmla="*/ -9 w 108476"/>
              <a:gd name="connsiteY5" fmla="*/ 116666 h 116670"/>
              <a:gd name="connsiteX6" fmla="*/ 43690 w 108476"/>
              <a:gd name="connsiteY6" fmla="*/ -4 h 116670"/>
              <a:gd name="connsiteX7" fmla="*/ 65470 w 108476"/>
              <a:gd name="connsiteY7" fmla="*/ -4 h 116670"/>
              <a:gd name="connsiteX8" fmla="*/ 71632 w 108476"/>
              <a:gd name="connsiteY8" fmla="*/ 70867 h 116670"/>
              <a:gd name="connsiteX9" fmla="*/ 55455 w 108476"/>
              <a:gd name="connsiteY9" fmla="*/ 24647 h 116670"/>
              <a:gd name="connsiteX10" fmla="*/ 53915 w 108476"/>
              <a:gd name="connsiteY10" fmla="*/ 17644 h 116670"/>
              <a:gd name="connsiteX11" fmla="*/ 53354 w 108476"/>
              <a:gd name="connsiteY11" fmla="*/ 17644 h 116670"/>
              <a:gd name="connsiteX12" fmla="*/ 51744 w 108476"/>
              <a:gd name="connsiteY12" fmla="*/ 24647 h 116670"/>
              <a:gd name="connsiteX13" fmla="*/ 35917 w 108476"/>
              <a:gd name="connsiteY13" fmla="*/ 70867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08476" h="116670">
                <a:moveTo>
                  <a:pt x="108468" y="116666"/>
                </a:moveTo>
                <a:lnTo>
                  <a:pt x="87459" y="116666"/>
                </a:lnTo>
                <a:lnTo>
                  <a:pt x="76955" y="86974"/>
                </a:lnTo>
                <a:lnTo>
                  <a:pt x="31085" y="86974"/>
                </a:lnTo>
                <a:lnTo>
                  <a:pt x="21001" y="116666"/>
                </a:lnTo>
                <a:lnTo>
                  <a:pt x="-9" y="116666"/>
                </a:lnTo>
                <a:lnTo>
                  <a:pt x="43690" y="-4"/>
                </a:lnTo>
                <a:lnTo>
                  <a:pt x="65470" y="-4"/>
                </a:lnTo>
                <a:close/>
                <a:moveTo>
                  <a:pt x="71632" y="70867"/>
                </a:moveTo>
                <a:lnTo>
                  <a:pt x="55455" y="24647"/>
                </a:lnTo>
                <a:cubicBezTo>
                  <a:pt x="54798" y="22346"/>
                  <a:pt x="54283" y="20008"/>
                  <a:pt x="53915" y="17644"/>
                </a:cubicBezTo>
                <a:lnTo>
                  <a:pt x="53354" y="17644"/>
                </a:lnTo>
                <a:cubicBezTo>
                  <a:pt x="53014" y="20019"/>
                  <a:pt x="52475" y="22361"/>
                  <a:pt x="51744" y="24647"/>
                </a:cubicBezTo>
                <a:lnTo>
                  <a:pt x="35917" y="70867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52" name="Полілінія: фігура 151">
            <a:extLst>
              <a:ext uri="{FF2B5EF4-FFF2-40B4-BE49-F238E27FC236}">
                <a16:creationId xmlns:a16="http://schemas.microsoft.com/office/drawing/2014/main" id="{2D71AE20-C651-4912-93D7-C65DF199255D}"/>
              </a:ext>
            </a:extLst>
          </xdr:cNvPr>
          <xdr:cNvSpPr/>
        </xdr:nvSpPr>
        <xdr:spPr>
          <a:xfrm>
            <a:off x="2526147" y="393016"/>
            <a:ext cx="100213" cy="116670"/>
          </a:xfrm>
          <a:custGeom>
            <a:avLst/>
            <a:gdLst>
              <a:gd name="connsiteX0" fmla="*/ 100205 w 100213"/>
              <a:gd name="connsiteY0" fmla="*/ 116666 h 116670"/>
              <a:gd name="connsiteX1" fmla="*/ 77025 w 100213"/>
              <a:gd name="connsiteY1" fmla="*/ 116666 h 116670"/>
              <a:gd name="connsiteX2" fmla="*/ 53145 w 100213"/>
              <a:gd name="connsiteY2" fmla="*/ 73878 h 116670"/>
              <a:gd name="connsiteX3" fmla="*/ 50764 w 100213"/>
              <a:gd name="connsiteY3" fmla="*/ 68346 h 116670"/>
              <a:gd name="connsiteX4" fmla="*/ 50413 w 100213"/>
              <a:gd name="connsiteY4" fmla="*/ 68346 h 116670"/>
              <a:gd name="connsiteX5" fmla="*/ 47962 w 100213"/>
              <a:gd name="connsiteY5" fmla="*/ 73878 h 116670"/>
              <a:gd name="connsiteX6" fmla="*/ 23312 w 100213"/>
              <a:gd name="connsiteY6" fmla="*/ 116666 h 116670"/>
              <a:gd name="connsiteX7" fmla="*/ -9 w 100213"/>
              <a:gd name="connsiteY7" fmla="*/ 116666 h 116670"/>
              <a:gd name="connsiteX8" fmla="*/ 38228 w 100213"/>
              <a:gd name="connsiteY8" fmla="*/ 57981 h 116670"/>
              <a:gd name="connsiteX9" fmla="*/ 3213 w 100213"/>
              <a:gd name="connsiteY9" fmla="*/ -4 h 116670"/>
              <a:gd name="connsiteX10" fmla="*/ 26883 w 100213"/>
              <a:gd name="connsiteY10" fmla="*/ -4 h 116670"/>
              <a:gd name="connsiteX11" fmla="*/ 47892 w 100213"/>
              <a:gd name="connsiteY11" fmla="*/ 39353 h 116670"/>
              <a:gd name="connsiteX12" fmla="*/ 51534 w 100213"/>
              <a:gd name="connsiteY12" fmla="*/ 47196 h 116670"/>
              <a:gd name="connsiteX13" fmla="*/ 51534 w 100213"/>
              <a:gd name="connsiteY13" fmla="*/ 47196 h 116670"/>
              <a:gd name="connsiteX14" fmla="*/ 55595 w 100213"/>
              <a:gd name="connsiteY14" fmla="*/ 39073 h 116670"/>
              <a:gd name="connsiteX15" fmla="*/ 77445 w 100213"/>
              <a:gd name="connsiteY15" fmla="*/ -4 h 116670"/>
              <a:gd name="connsiteX16" fmla="*/ 99294 w 100213"/>
              <a:gd name="connsiteY16" fmla="*/ -4 h 116670"/>
              <a:gd name="connsiteX17" fmla="*/ 63299 w 100213"/>
              <a:gd name="connsiteY17" fmla="*/ 57841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00213" h="116670">
                <a:moveTo>
                  <a:pt x="100205" y="116666"/>
                </a:moveTo>
                <a:lnTo>
                  <a:pt x="77025" y="116666"/>
                </a:lnTo>
                <a:lnTo>
                  <a:pt x="53145" y="73878"/>
                </a:lnTo>
                <a:cubicBezTo>
                  <a:pt x="52189" y="72108"/>
                  <a:pt x="51392" y="70257"/>
                  <a:pt x="50764" y="68346"/>
                </a:cubicBezTo>
                <a:lnTo>
                  <a:pt x="50413" y="68346"/>
                </a:lnTo>
                <a:cubicBezTo>
                  <a:pt x="49923" y="69536"/>
                  <a:pt x="49153" y="71357"/>
                  <a:pt x="47962" y="73878"/>
                </a:cubicBezTo>
                <a:lnTo>
                  <a:pt x="23312" y="116666"/>
                </a:lnTo>
                <a:lnTo>
                  <a:pt x="-9" y="116666"/>
                </a:lnTo>
                <a:lnTo>
                  <a:pt x="38228" y="57981"/>
                </a:lnTo>
                <a:lnTo>
                  <a:pt x="3213" y="-4"/>
                </a:lnTo>
                <a:lnTo>
                  <a:pt x="26883" y="-4"/>
                </a:lnTo>
                <a:lnTo>
                  <a:pt x="47892" y="39353"/>
                </a:lnTo>
                <a:cubicBezTo>
                  <a:pt x="49223" y="41944"/>
                  <a:pt x="50483" y="44605"/>
                  <a:pt x="51534" y="47196"/>
                </a:cubicBezTo>
                <a:lnTo>
                  <a:pt x="51534" y="47196"/>
                </a:lnTo>
                <a:cubicBezTo>
                  <a:pt x="53074" y="43765"/>
                  <a:pt x="54475" y="41034"/>
                  <a:pt x="55595" y="39073"/>
                </a:cubicBezTo>
                <a:lnTo>
                  <a:pt x="77445" y="-4"/>
                </a:lnTo>
                <a:lnTo>
                  <a:pt x="99294" y="-4"/>
                </a:lnTo>
                <a:lnTo>
                  <a:pt x="63299" y="57841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53" name="Полілінія: фігура 152">
            <a:extLst>
              <a:ext uri="{FF2B5EF4-FFF2-40B4-BE49-F238E27FC236}">
                <a16:creationId xmlns:a16="http://schemas.microsoft.com/office/drawing/2014/main" id="{93C61492-B666-47D5-9E33-8F0B7223609D}"/>
              </a:ext>
            </a:extLst>
          </xdr:cNvPr>
          <xdr:cNvSpPr/>
        </xdr:nvSpPr>
        <xdr:spPr>
          <a:xfrm>
            <a:off x="2642397" y="393016"/>
            <a:ext cx="98742" cy="116880"/>
          </a:xfrm>
          <a:custGeom>
            <a:avLst/>
            <a:gdLst>
              <a:gd name="connsiteX0" fmla="*/ 98734 w 98742"/>
              <a:gd name="connsiteY0" fmla="*/ 116666 h 116880"/>
              <a:gd name="connsiteX1" fmla="*/ 80106 w 98742"/>
              <a:gd name="connsiteY1" fmla="*/ 116666 h 116880"/>
              <a:gd name="connsiteX2" fmla="*/ 80106 w 98742"/>
              <a:gd name="connsiteY2" fmla="*/ 39003 h 116880"/>
              <a:gd name="connsiteX3" fmla="*/ 80946 w 98742"/>
              <a:gd name="connsiteY3" fmla="*/ 24157 h 116880"/>
              <a:gd name="connsiteX4" fmla="*/ 80456 w 98742"/>
              <a:gd name="connsiteY4" fmla="*/ 24157 h 116880"/>
              <a:gd name="connsiteX5" fmla="*/ 77025 w 98742"/>
              <a:gd name="connsiteY5" fmla="*/ 31160 h 116880"/>
              <a:gd name="connsiteX6" fmla="*/ 21001 w 98742"/>
              <a:gd name="connsiteY6" fmla="*/ 116877 h 116880"/>
              <a:gd name="connsiteX7" fmla="*/ -9 w 98742"/>
              <a:gd name="connsiteY7" fmla="*/ 116877 h 116880"/>
              <a:gd name="connsiteX8" fmla="*/ -9 w 98742"/>
              <a:gd name="connsiteY8" fmla="*/ -4 h 116880"/>
              <a:gd name="connsiteX9" fmla="*/ 18690 w 98742"/>
              <a:gd name="connsiteY9" fmla="*/ -4 h 116880"/>
              <a:gd name="connsiteX10" fmla="*/ 18690 w 98742"/>
              <a:gd name="connsiteY10" fmla="*/ 74158 h 116880"/>
              <a:gd name="connsiteX11" fmla="*/ 17989 w 98742"/>
              <a:gd name="connsiteY11" fmla="*/ 90825 h 116880"/>
              <a:gd name="connsiteX12" fmla="*/ 18339 w 98742"/>
              <a:gd name="connsiteY12" fmla="*/ 90825 h 116880"/>
              <a:gd name="connsiteX13" fmla="*/ 22611 w 98742"/>
              <a:gd name="connsiteY13" fmla="*/ 83822 h 116880"/>
              <a:gd name="connsiteX14" fmla="*/ 76604 w 98742"/>
              <a:gd name="connsiteY14" fmla="*/ 136 h 116880"/>
              <a:gd name="connsiteX15" fmla="*/ 98734 w 98742"/>
              <a:gd name="connsiteY15" fmla="*/ 136 h 11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8742" h="116880">
                <a:moveTo>
                  <a:pt x="98734" y="116666"/>
                </a:moveTo>
                <a:lnTo>
                  <a:pt x="80106" y="116666"/>
                </a:lnTo>
                <a:lnTo>
                  <a:pt x="80106" y="39003"/>
                </a:lnTo>
                <a:cubicBezTo>
                  <a:pt x="79972" y="34039"/>
                  <a:pt x="80253" y="29073"/>
                  <a:pt x="80946" y="24157"/>
                </a:cubicBezTo>
                <a:lnTo>
                  <a:pt x="80456" y="24157"/>
                </a:lnTo>
                <a:cubicBezTo>
                  <a:pt x="79537" y="26594"/>
                  <a:pt x="78388" y="28939"/>
                  <a:pt x="77025" y="31160"/>
                </a:cubicBezTo>
                <a:lnTo>
                  <a:pt x="21001" y="116877"/>
                </a:lnTo>
                <a:lnTo>
                  <a:pt x="-9" y="11687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54" y="79723"/>
                  <a:pt x="18620" y="85293"/>
                  <a:pt x="17989" y="90825"/>
                </a:cubicBezTo>
                <a:lnTo>
                  <a:pt x="18339" y="90825"/>
                </a:lnTo>
                <a:cubicBezTo>
                  <a:pt x="19642" y="88419"/>
                  <a:pt x="21068" y="86082"/>
                  <a:pt x="22611" y="83822"/>
                </a:cubicBezTo>
                <a:lnTo>
                  <a:pt x="76604" y="136"/>
                </a:lnTo>
                <a:lnTo>
                  <a:pt x="9873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54" name="Полілінія: фігура 153">
            <a:extLst>
              <a:ext uri="{FF2B5EF4-FFF2-40B4-BE49-F238E27FC236}">
                <a16:creationId xmlns:a16="http://schemas.microsoft.com/office/drawing/2014/main" id="{10C91A2C-319B-420E-B873-CFC64FFEF0CD}"/>
              </a:ext>
            </a:extLst>
          </xdr:cNvPr>
          <xdr:cNvSpPr/>
        </xdr:nvSpPr>
        <xdr:spPr>
          <a:xfrm>
            <a:off x="2762720" y="391231"/>
            <a:ext cx="88926" cy="120606"/>
          </a:xfrm>
          <a:custGeom>
            <a:avLst/>
            <a:gdLst>
              <a:gd name="connsiteX0" fmla="*/ 88778 w 88926"/>
              <a:gd name="connsiteY0" fmla="*/ 113549 h 120606"/>
              <a:gd name="connsiteX1" fmla="*/ 56004 w 88926"/>
              <a:gd name="connsiteY1" fmla="*/ 120552 h 120606"/>
              <a:gd name="connsiteX2" fmla="*/ 15316 w 88926"/>
              <a:gd name="connsiteY2" fmla="*/ 104515 h 120606"/>
              <a:gd name="connsiteX3" fmla="*/ 50 w 88926"/>
              <a:gd name="connsiteY3" fmla="*/ 62497 h 120606"/>
              <a:gd name="connsiteX4" fmla="*/ 17207 w 88926"/>
              <a:gd name="connsiteY4" fmla="*/ 17327 h 120606"/>
              <a:gd name="connsiteX5" fmla="*/ 60696 w 88926"/>
              <a:gd name="connsiteY5" fmla="*/ 30 h 120606"/>
              <a:gd name="connsiteX6" fmla="*/ 88708 w 88926"/>
              <a:gd name="connsiteY6" fmla="*/ 4862 h 120606"/>
              <a:gd name="connsiteX7" fmla="*/ 88708 w 88926"/>
              <a:gd name="connsiteY7" fmla="*/ 23630 h 120606"/>
              <a:gd name="connsiteX8" fmla="*/ 62447 w 88926"/>
              <a:gd name="connsiteY8" fmla="*/ 16627 h 120606"/>
              <a:gd name="connsiteX9" fmla="*/ 31773 w 88926"/>
              <a:gd name="connsiteY9" fmla="*/ 28742 h 120606"/>
              <a:gd name="connsiteX10" fmla="*/ 20429 w 88926"/>
              <a:gd name="connsiteY10" fmla="*/ 61306 h 120606"/>
              <a:gd name="connsiteX11" fmla="*/ 31423 w 88926"/>
              <a:gd name="connsiteY11" fmla="*/ 92050 h 120606"/>
              <a:gd name="connsiteX12" fmla="*/ 60276 w 88926"/>
              <a:gd name="connsiteY12" fmla="*/ 103465 h 120606"/>
              <a:gd name="connsiteX13" fmla="*/ 88918 w 88926"/>
              <a:gd name="connsiteY13" fmla="*/ 95621 h 1206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926" h="120606">
                <a:moveTo>
                  <a:pt x="88778" y="113549"/>
                </a:moveTo>
                <a:cubicBezTo>
                  <a:pt x="78569" y="118467"/>
                  <a:pt x="67331" y="120869"/>
                  <a:pt x="56004" y="120552"/>
                </a:cubicBezTo>
                <a:cubicBezTo>
                  <a:pt x="40782" y="121211"/>
                  <a:pt x="25995" y="115383"/>
                  <a:pt x="15316" y="104515"/>
                </a:cubicBezTo>
                <a:cubicBezTo>
                  <a:pt x="4850" y="93092"/>
                  <a:pt x="-643" y="77975"/>
                  <a:pt x="50" y="62497"/>
                </a:cubicBezTo>
                <a:cubicBezTo>
                  <a:pt x="-659" y="45726"/>
                  <a:pt x="5543" y="29398"/>
                  <a:pt x="17207" y="17327"/>
                </a:cubicBezTo>
                <a:cubicBezTo>
                  <a:pt x="28683" y="5788"/>
                  <a:pt x="44430" y="-476"/>
                  <a:pt x="60696" y="30"/>
                </a:cubicBezTo>
                <a:cubicBezTo>
                  <a:pt x="70264" y="-266"/>
                  <a:pt x="79792" y="1378"/>
                  <a:pt x="88708" y="4862"/>
                </a:cubicBezTo>
                <a:lnTo>
                  <a:pt x="88708" y="23630"/>
                </a:lnTo>
                <a:cubicBezTo>
                  <a:pt x="80770" y="18912"/>
                  <a:pt x="71680" y="16488"/>
                  <a:pt x="62447" y="16627"/>
                </a:cubicBezTo>
                <a:cubicBezTo>
                  <a:pt x="50975" y="16181"/>
                  <a:pt x="39844" y="20578"/>
                  <a:pt x="31773" y="28742"/>
                </a:cubicBezTo>
                <a:cubicBezTo>
                  <a:pt x="23780" y="37638"/>
                  <a:pt x="19692" y="49370"/>
                  <a:pt x="20429" y="61306"/>
                </a:cubicBezTo>
                <a:cubicBezTo>
                  <a:pt x="19839" y="72612"/>
                  <a:pt x="23798" y="83682"/>
                  <a:pt x="31423" y="92050"/>
                </a:cubicBezTo>
                <a:cubicBezTo>
                  <a:pt x="38985" y="99776"/>
                  <a:pt x="49474" y="103926"/>
                  <a:pt x="60276" y="103465"/>
                </a:cubicBezTo>
                <a:cubicBezTo>
                  <a:pt x="70386" y="103717"/>
                  <a:pt x="80347" y="100989"/>
                  <a:pt x="88918" y="9562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55" name="Полілінія: фігура 154">
            <a:extLst>
              <a:ext uri="{FF2B5EF4-FFF2-40B4-BE49-F238E27FC236}">
                <a16:creationId xmlns:a16="http://schemas.microsoft.com/office/drawing/2014/main" id="{9DD3706E-C0AB-4CEC-9C51-598765DF45DA}"/>
              </a:ext>
            </a:extLst>
          </xdr:cNvPr>
          <xdr:cNvSpPr/>
        </xdr:nvSpPr>
        <xdr:spPr>
          <a:xfrm>
            <a:off x="2862151" y="393016"/>
            <a:ext cx="86277" cy="116670"/>
          </a:xfrm>
          <a:custGeom>
            <a:avLst/>
            <a:gdLst>
              <a:gd name="connsiteX0" fmla="*/ 86269 w 86277"/>
              <a:gd name="connsiteY0" fmla="*/ 16453 h 116670"/>
              <a:gd name="connsiteX1" fmla="*/ 52794 w 86277"/>
              <a:gd name="connsiteY1" fmla="*/ 16453 h 116670"/>
              <a:gd name="connsiteX2" fmla="*/ 52794 w 86277"/>
              <a:gd name="connsiteY2" fmla="*/ 116666 h 116670"/>
              <a:gd name="connsiteX3" fmla="*/ 33396 w 86277"/>
              <a:gd name="connsiteY3" fmla="*/ 116666 h 116670"/>
              <a:gd name="connsiteX4" fmla="*/ 33396 w 86277"/>
              <a:gd name="connsiteY4" fmla="*/ 16453 h 116670"/>
              <a:gd name="connsiteX5" fmla="*/ -9 w 86277"/>
              <a:gd name="connsiteY5" fmla="*/ 16453 h 116670"/>
              <a:gd name="connsiteX6" fmla="*/ -9 w 86277"/>
              <a:gd name="connsiteY6" fmla="*/ -4 h 116670"/>
              <a:gd name="connsiteX7" fmla="*/ 86269 w 86277"/>
              <a:gd name="connsiteY7" fmla="*/ -4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86277" h="116670">
                <a:moveTo>
                  <a:pt x="86269" y="16453"/>
                </a:moveTo>
                <a:lnTo>
                  <a:pt x="52794" y="16453"/>
                </a:lnTo>
                <a:lnTo>
                  <a:pt x="52794" y="116666"/>
                </a:lnTo>
                <a:lnTo>
                  <a:pt x="33396" y="116666"/>
                </a:lnTo>
                <a:lnTo>
                  <a:pt x="33396" y="16453"/>
                </a:lnTo>
                <a:lnTo>
                  <a:pt x="-9" y="16453"/>
                </a:lnTo>
                <a:lnTo>
                  <a:pt x="-9" y="-4"/>
                </a:lnTo>
                <a:lnTo>
                  <a:pt x="86269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56" name="Полілінія: фігура 155">
            <a:extLst>
              <a:ext uri="{FF2B5EF4-FFF2-40B4-BE49-F238E27FC236}">
                <a16:creationId xmlns:a16="http://schemas.microsoft.com/office/drawing/2014/main" id="{20AE6858-63FB-4C57-A4EA-42FA9363DCE6}"/>
              </a:ext>
            </a:extLst>
          </xdr:cNvPr>
          <xdr:cNvSpPr/>
        </xdr:nvSpPr>
        <xdr:spPr>
          <a:xfrm>
            <a:off x="1359164" y="57431"/>
            <a:ext cx="7003" cy="260932"/>
          </a:xfrm>
          <a:custGeom>
            <a:avLst/>
            <a:gdLst>
              <a:gd name="connsiteX0" fmla="*/ 0 w 7003"/>
              <a:gd name="connsiteY0" fmla="*/ 0 h 260932"/>
              <a:gd name="connsiteX1" fmla="*/ 0 w 7003"/>
              <a:gd name="connsiteY1" fmla="*/ 260933 h 2609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003" h="260932">
                <a:moveTo>
                  <a:pt x="0" y="0"/>
                </a:moveTo>
                <a:lnTo>
                  <a:pt x="0" y="260933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57" name="Полілінія: фігура 156">
            <a:extLst>
              <a:ext uri="{FF2B5EF4-FFF2-40B4-BE49-F238E27FC236}">
                <a16:creationId xmlns:a16="http://schemas.microsoft.com/office/drawing/2014/main" id="{68628925-A927-49DF-81E4-5283517879DF}"/>
              </a:ext>
            </a:extLst>
          </xdr:cNvPr>
          <xdr:cNvSpPr/>
        </xdr:nvSpPr>
        <xdr:spPr>
          <a:xfrm>
            <a:off x="1356923" y="67935"/>
            <a:ext cx="1604486" cy="41835"/>
          </a:xfrm>
          <a:custGeom>
            <a:avLst/>
            <a:gdLst>
              <a:gd name="connsiteX0" fmla="*/ 0 w 2719620"/>
              <a:gd name="connsiteY0" fmla="*/ 0 h 7003"/>
              <a:gd name="connsiteX1" fmla="*/ 2719621 w 2719620"/>
              <a:gd name="connsiteY1" fmla="*/ 0 h 70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719620" h="7003">
                <a:moveTo>
                  <a:pt x="0" y="0"/>
                </a:moveTo>
                <a:lnTo>
                  <a:pt x="2719621" y="0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58" name="Полілінія: фігура 157">
            <a:extLst>
              <a:ext uri="{FF2B5EF4-FFF2-40B4-BE49-F238E27FC236}">
                <a16:creationId xmlns:a16="http://schemas.microsoft.com/office/drawing/2014/main" id="{9A1E6AA9-7DFE-401E-A272-9DE5A4806240}"/>
              </a:ext>
            </a:extLst>
          </xdr:cNvPr>
          <xdr:cNvSpPr/>
        </xdr:nvSpPr>
        <xdr:spPr>
          <a:xfrm flipV="1">
            <a:off x="1356924" y="551068"/>
            <a:ext cx="1604486" cy="46506"/>
          </a:xfrm>
          <a:custGeom>
            <a:avLst/>
            <a:gdLst>
              <a:gd name="connsiteX0" fmla="*/ 0 w 2719620"/>
              <a:gd name="connsiteY0" fmla="*/ 0 h 7003"/>
              <a:gd name="connsiteX1" fmla="*/ 2719621 w 2719620"/>
              <a:gd name="connsiteY1" fmla="*/ 0 h 70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719620" h="7003">
                <a:moveTo>
                  <a:pt x="0" y="0"/>
                </a:moveTo>
                <a:lnTo>
                  <a:pt x="2719621" y="0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</xdr:grpSp>
    <xdr:clientData/>
  </xdr:twoCellAnchor>
  <xdr:twoCellAnchor editAs="oneCell">
    <xdr:from>
      <xdr:col>3</xdr:col>
      <xdr:colOff>323850</xdr:colOff>
      <xdr:row>0</xdr:row>
      <xdr:rowOff>44450</xdr:rowOff>
    </xdr:from>
    <xdr:to>
      <xdr:col>9</xdr:col>
      <xdr:colOff>58420</xdr:colOff>
      <xdr:row>2</xdr:row>
      <xdr:rowOff>96520</xdr:rowOff>
    </xdr:to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B18BA245-F91A-4B68-BC96-E1175993EB29}"/>
            </a:ext>
          </a:extLst>
        </xdr:cNvPr>
        <xdr:cNvSpPr/>
      </xdr:nvSpPr>
      <xdr:spPr>
        <a:xfrm>
          <a:off x="6134100" y="44450"/>
          <a:ext cx="2593340" cy="2819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r">
            <a:lnSpc>
              <a:spcPct val="100000"/>
            </a:lnSpc>
          </a:pPr>
          <a:r>
            <a:rPr lang="uk-UA" sz="1100" b="0" strike="noStrike" spc="-1">
              <a:solidFill>
                <a:srgbClr val="006D8F"/>
              </a:solidFill>
              <a:latin typeface="Verdana"/>
              <a:ea typeface="Verdana"/>
            </a:rPr>
            <a:t>ПРАЙС-ЛИСТ від 15.05.2026 </a:t>
          </a:r>
          <a:endParaRPr lang="uk-UA" sz="1100" b="0" strike="noStrike" spc="-1">
            <a:solidFill>
              <a:srgbClr val="006D8F"/>
            </a:solidFill>
            <a:latin typeface="Times New Roman"/>
          </a:endParaRPr>
        </a:p>
      </xdr:txBody>
    </xdr:sp>
    <xdr:clientData/>
  </xdr:twoCellAnchor>
  <xdr:twoCellAnchor editAs="oneCell">
    <xdr:from>
      <xdr:col>12</xdr:col>
      <xdr:colOff>3663</xdr:colOff>
      <xdr:row>20</xdr:row>
      <xdr:rowOff>0</xdr:rowOff>
    </xdr:from>
    <xdr:to>
      <xdr:col>12</xdr:col>
      <xdr:colOff>264553</xdr:colOff>
      <xdr:row>20</xdr:row>
      <xdr:rowOff>249460</xdr:rowOff>
    </xdr:to>
    <xdr:pic>
      <xdr:nvPicPr>
        <xdr:cNvPr id="168" name="Рисунок 167" descr="Weblink Icons - Download Free Vector Icons | Noun Project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1EDEF558-29C1-48C6-958A-508EBE5EF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3343" y="1440033"/>
          <a:ext cx="260890" cy="26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189230</xdr:colOff>
      <xdr:row>23</xdr:row>
      <xdr:rowOff>0</xdr:rowOff>
    </xdr:from>
    <xdr:to>
      <xdr:col>12</xdr:col>
      <xdr:colOff>231680</xdr:colOff>
      <xdr:row>23</xdr:row>
      <xdr:rowOff>250730</xdr:rowOff>
    </xdr:to>
    <xdr:pic>
      <xdr:nvPicPr>
        <xdr:cNvPr id="169" name="Рисунок 168" descr="Weblink Icons - Download Free Vector Icons | Noun Project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69F60B44-D7BB-4AC0-B6A2-28A2E7A7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3170" y="2590800"/>
          <a:ext cx="259620" cy="246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249460</xdr:colOff>
      <xdr:row>26</xdr:row>
      <xdr:rowOff>249460</xdr:rowOff>
    </xdr:to>
    <xdr:pic>
      <xdr:nvPicPr>
        <xdr:cNvPr id="170" name="Рисунок 169" descr="Weblink Icons - Download Free Vector Icons | Noun Project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ECF6369B-06A9-4F0C-B0C5-F23E998CD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779520"/>
          <a:ext cx="254540" cy="260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</xdr:row>
      <xdr:rowOff>241300</xdr:rowOff>
    </xdr:from>
    <xdr:to>
      <xdr:col>12</xdr:col>
      <xdr:colOff>249460</xdr:colOff>
      <xdr:row>29</xdr:row>
      <xdr:rowOff>112300</xdr:rowOff>
    </xdr:to>
    <xdr:pic>
      <xdr:nvPicPr>
        <xdr:cNvPr id="171" name="Рисунок 170" descr="Weblink Icons - Download Free Vector Icons | Noun Project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25DB5BBD-91B3-4051-A424-3675FF510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64566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</xdr:row>
      <xdr:rowOff>190500</xdr:rowOff>
    </xdr:from>
    <xdr:to>
      <xdr:col>12</xdr:col>
      <xdr:colOff>249460</xdr:colOff>
      <xdr:row>33</xdr:row>
      <xdr:rowOff>135160</xdr:rowOff>
    </xdr:to>
    <xdr:pic>
      <xdr:nvPicPr>
        <xdr:cNvPr id="172" name="Рисунок 171" descr="Weblink Icons - Download Free Vector Icons | Noun Project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39EC5259-AF1C-4067-AD14-37C8719F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356860"/>
          <a:ext cx="254540" cy="25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249460</xdr:colOff>
      <xdr:row>35</xdr:row>
      <xdr:rowOff>249460</xdr:rowOff>
    </xdr:to>
    <xdr:pic>
      <xdr:nvPicPr>
        <xdr:cNvPr id="173" name="Рисунок 172" descr="Weblink Icons - Download Free Vector Icons | Noun Project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808191CD-5452-474F-8B18-B980AC177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6065520"/>
          <a:ext cx="254540" cy="254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</xdr:row>
      <xdr:rowOff>241300</xdr:rowOff>
    </xdr:from>
    <xdr:to>
      <xdr:col>12</xdr:col>
      <xdr:colOff>249460</xdr:colOff>
      <xdr:row>38</xdr:row>
      <xdr:rowOff>188500</xdr:rowOff>
    </xdr:to>
    <xdr:pic>
      <xdr:nvPicPr>
        <xdr:cNvPr id="174" name="Рисунок 173" descr="Weblink Icons - Download Free Vector Icons | Noun Project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8D546230-6C8A-4AEF-AC33-A9C50354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685546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</xdr:row>
      <xdr:rowOff>241300</xdr:rowOff>
    </xdr:from>
    <xdr:to>
      <xdr:col>12</xdr:col>
      <xdr:colOff>249460</xdr:colOff>
      <xdr:row>44</xdr:row>
      <xdr:rowOff>112300</xdr:rowOff>
    </xdr:to>
    <xdr:pic>
      <xdr:nvPicPr>
        <xdr:cNvPr id="175" name="Рисунок 174" descr="Weblink Icons - Download Free Vector Icons | Noun Project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A4558DE0-6EB1-407C-A6DF-0A9A184E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776224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</xdr:row>
      <xdr:rowOff>241300</xdr:rowOff>
    </xdr:from>
    <xdr:to>
      <xdr:col>12</xdr:col>
      <xdr:colOff>249460</xdr:colOff>
      <xdr:row>48</xdr:row>
      <xdr:rowOff>97060</xdr:rowOff>
    </xdr:to>
    <xdr:pic>
      <xdr:nvPicPr>
        <xdr:cNvPr id="177" name="Рисунок 176" descr="Weblink Icons - Download Free Vector Icons | Noun Project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5CA84A30-A4E2-467A-A18E-43E154FFC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9286240"/>
          <a:ext cx="254540" cy="2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49</xdr:row>
      <xdr:rowOff>241300</xdr:rowOff>
    </xdr:from>
    <xdr:to>
      <xdr:col>12</xdr:col>
      <xdr:colOff>249460</xdr:colOff>
      <xdr:row>50</xdr:row>
      <xdr:rowOff>188500</xdr:rowOff>
    </xdr:to>
    <xdr:pic>
      <xdr:nvPicPr>
        <xdr:cNvPr id="178" name="Рисунок 177" descr="Weblink Icons - Download Free Vector Icons | Noun Project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B6F4A9D5-F36B-4E52-9205-D01B6708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004824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54</xdr:row>
      <xdr:rowOff>228600</xdr:rowOff>
    </xdr:from>
    <xdr:to>
      <xdr:col>12</xdr:col>
      <xdr:colOff>249460</xdr:colOff>
      <xdr:row>55</xdr:row>
      <xdr:rowOff>97060</xdr:rowOff>
    </xdr:to>
    <xdr:pic>
      <xdr:nvPicPr>
        <xdr:cNvPr id="180" name="Рисунок 179" descr="Weblink Icons - Download Free Vector Icons | Noun Project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A2AE7E88-AABD-429B-B1AE-4E635ECDC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1475720"/>
          <a:ext cx="254540" cy="254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58</xdr:row>
      <xdr:rowOff>222250</xdr:rowOff>
    </xdr:from>
    <xdr:to>
      <xdr:col>12</xdr:col>
      <xdr:colOff>249460</xdr:colOff>
      <xdr:row>59</xdr:row>
      <xdr:rowOff>135160</xdr:rowOff>
    </xdr:to>
    <xdr:pic>
      <xdr:nvPicPr>
        <xdr:cNvPr id="181" name="Рисунок 180" descr="Weblink Icons - Download Free Vector Icons | Noun Project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652B9A79-2E17-4D27-809A-EC3EC08A1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162790"/>
          <a:ext cx="254540" cy="260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62</xdr:row>
      <xdr:rowOff>146050</xdr:rowOff>
    </xdr:from>
    <xdr:to>
      <xdr:col>12</xdr:col>
      <xdr:colOff>249460</xdr:colOff>
      <xdr:row>63</xdr:row>
      <xdr:rowOff>97060</xdr:rowOff>
    </xdr:to>
    <xdr:pic>
      <xdr:nvPicPr>
        <xdr:cNvPr id="182" name="Рисунок 181" descr="Weblink Icons - Download Free Vector Icons | Noun Project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89BE2661-1E49-491D-AA2E-929A79C31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772390"/>
          <a:ext cx="254540" cy="240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64</xdr:row>
      <xdr:rowOff>146050</xdr:rowOff>
    </xdr:from>
    <xdr:to>
      <xdr:col>12</xdr:col>
      <xdr:colOff>249460</xdr:colOff>
      <xdr:row>65</xdr:row>
      <xdr:rowOff>97060</xdr:rowOff>
    </xdr:to>
    <xdr:pic>
      <xdr:nvPicPr>
        <xdr:cNvPr id="184" name="Рисунок 183" descr="Weblink Icons - Download Free Vector Icons | Noun Project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560D72C2-351E-41A0-B439-C0F26248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3930630"/>
          <a:ext cx="254540" cy="240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68</xdr:row>
      <xdr:rowOff>196850</xdr:rowOff>
    </xdr:from>
    <xdr:to>
      <xdr:col>12</xdr:col>
      <xdr:colOff>249460</xdr:colOff>
      <xdr:row>69</xdr:row>
      <xdr:rowOff>97060</xdr:rowOff>
    </xdr:to>
    <xdr:pic>
      <xdr:nvPicPr>
        <xdr:cNvPr id="185" name="Рисунок 184" descr="Weblink Icons - Download Free Vector Icons | Noun Project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778DA7E4-69CF-4354-AD4F-EBD1E0C98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4560550"/>
          <a:ext cx="254540" cy="243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198120</xdr:colOff>
      <xdr:row>79</xdr:row>
      <xdr:rowOff>46990</xdr:rowOff>
    </xdr:from>
    <xdr:ext cx="252000" cy="252000"/>
    <xdr:pic>
      <xdr:nvPicPr>
        <xdr:cNvPr id="194" name="Рисунок 193" descr="Weblink Icons - Download Free Vector Icons | Noun Project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A0108C24-660C-4119-BDC9-E89E67A3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173672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86</xdr:row>
      <xdr:rowOff>127000</xdr:rowOff>
    </xdr:from>
    <xdr:ext cx="252000" cy="252000"/>
    <xdr:pic>
      <xdr:nvPicPr>
        <xdr:cNvPr id="197" name="Рисунок 196" descr="Weblink Icons - Download Free Vector Icons | Noun Project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F1C2295A-DE75-47D9-8FC3-2470C7CEA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81483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88</xdr:row>
      <xdr:rowOff>127000</xdr:rowOff>
    </xdr:from>
    <xdr:ext cx="252000" cy="252000"/>
    <xdr:pic>
      <xdr:nvPicPr>
        <xdr:cNvPr id="199" name="Рисунок 198" descr="Weblink Icons - Download Free Vector Icons | Noun Project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B073A014-4C16-4969-8D6E-16D854187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86359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90</xdr:row>
      <xdr:rowOff>127000</xdr:rowOff>
    </xdr:from>
    <xdr:ext cx="252000" cy="252000"/>
    <xdr:pic>
      <xdr:nvPicPr>
        <xdr:cNvPr id="200" name="Рисунок 199" descr="Weblink Icons - Download Free Vector Icons | Noun Project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E6936A46-84A7-42C4-82B2-5EDFC9BE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91389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92</xdr:row>
      <xdr:rowOff>177800</xdr:rowOff>
    </xdr:from>
    <xdr:ext cx="252000" cy="252000"/>
    <xdr:pic>
      <xdr:nvPicPr>
        <xdr:cNvPr id="201" name="Рисунок 200" descr="Weblink Icons - Download Free Vector Icons | Noun Project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EB349C97-F55B-48F5-B625-F92A96612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96926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95</xdr:row>
      <xdr:rowOff>162560</xdr:rowOff>
    </xdr:from>
    <xdr:ext cx="252000" cy="252000"/>
    <xdr:pic>
      <xdr:nvPicPr>
        <xdr:cNvPr id="203" name="Рисунок 202" descr="Weblink Icons - Download Free Vector Icons | Noun Project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A50C7CED-4DCC-442F-A2B5-3BF4BF2E5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213918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7620</xdr:colOff>
      <xdr:row>105</xdr:row>
      <xdr:rowOff>6350</xdr:rowOff>
    </xdr:from>
    <xdr:ext cx="252000" cy="252000"/>
    <xdr:pic>
      <xdr:nvPicPr>
        <xdr:cNvPr id="205" name="Рисунок 204" descr="Weblink Icons - Download Free Vector Icons | Noun Project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93FC35F5-5F66-4740-87D9-CD1AE44D4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210908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107</xdr:row>
      <xdr:rowOff>158750</xdr:rowOff>
    </xdr:from>
    <xdr:ext cx="252000" cy="252000"/>
    <xdr:pic>
      <xdr:nvPicPr>
        <xdr:cNvPr id="206" name="Рисунок 205" descr="Weblink Icons - Download Free Vector Icons | Noun Project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51E91B0C-C51C-4C80-A229-6A47ABF01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2174621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109</xdr:row>
      <xdr:rowOff>213360</xdr:rowOff>
    </xdr:from>
    <xdr:ext cx="252000" cy="252000"/>
    <xdr:pic>
      <xdr:nvPicPr>
        <xdr:cNvPr id="207" name="Рисунок 206" descr="Weblink Icons - Download Free Vector Icons | Noun Project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ABF591F5-CC97-4321-87F1-9F02BD18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233324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111</xdr:row>
      <xdr:rowOff>273050</xdr:rowOff>
    </xdr:from>
    <xdr:ext cx="252000" cy="252000"/>
    <xdr:pic>
      <xdr:nvPicPr>
        <xdr:cNvPr id="208" name="Рисунок 207" descr="Weblink Icons - Download Free Vector Icons | Noun Project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64DC48A3-BA29-439C-91FB-3F257836C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255866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182880</xdr:colOff>
      <xdr:row>118</xdr:row>
      <xdr:rowOff>12700</xdr:rowOff>
    </xdr:from>
    <xdr:ext cx="252000" cy="252000"/>
    <xdr:pic>
      <xdr:nvPicPr>
        <xdr:cNvPr id="209" name="Рисунок 208" descr="Weblink Icons - Download Free Vector Icons | Noun Project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ED12F860-E282-4DA6-ACB1-BBD0A5709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0640" y="260883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126</xdr:row>
      <xdr:rowOff>165100</xdr:rowOff>
    </xdr:from>
    <xdr:ext cx="252000" cy="252000"/>
    <xdr:pic>
      <xdr:nvPicPr>
        <xdr:cNvPr id="210" name="Рисунок 209" descr="Weblink Icons - Download Free Vector Icons | Noun Project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B29A37F8-7C81-4EA3-B547-FEEAE6CFF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288848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130</xdr:row>
      <xdr:rowOff>165100</xdr:rowOff>
    </xdr:from>
    <xdr:ext cx="252000" cy="252000"/>
    <xdr:pic>
      <xdr:nvPicPr>
        <xdr:cNvPr id="211" name="Рисунок 210" descr="Weblink Icons - Download Free Vector Icons | Noun Project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AF4CA998-B7D1-4D7D-A676-890E98F2E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299516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135</xdr:row>
      <xdr:rowOff>266700</xdr:rowOff>
    </xdr:from>
    <xdr:ext cx="252000" cy="252000"/>
    <xdr:pic>
      <xdr:nvPicPr>
        <xdr:cNvPr id="212" name="Рисунок 211" descr="Weblink Icons - Download Free Vector Icons | Noun Project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A30BF5E9-8C86-474D-9B91-4741FB00A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08686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137</xdr:row>
      <xdr:rowOff>266700</xdr:rowOff>
    </xdr:from>
    <xdr:ext cx="252000" cy="252000"/>
    <xdr:pic>
      <xdr:nvPicPr>
        <xdr:cNvPr id="213" name="Рисунок 212" descr="Weblink Icons - Download Free Vector Icons | Noun Project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D6ADE774-B055-47F8-82A6-D8DE04C5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15620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139</xdr:row>
      <xdr:rowOff>266700</xdr:rowOff>
    </xdr:from>
    <xdr:ext cx="252000" cy="252000"/>
    <xdr:pic>
      <xdr:nvPicPr>
        <xdr:cNvPr id="214" name="Рисунок 213" descr="Weblink Icons - Download Free Vector Icons | Noun Project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8F17605F-50DF-4751-A607-5D80D26E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23240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7620</xdr:colOff>
      <xdr:row>141</xdr:row>
      <xdr:rowOff>234950</xdr:rowOff>
    </xdr:from>
    <xdr:ext cx="252000" cy="252000"/>
    <xdr:pic>
      <xdr:nvPicPr>
        <xdr:cNvPr id="215" name="Рисунок 214" descr="Weblink Icons - Download Free Vector Icons | Noun Project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7763A6E7-6464-45FE-9F73-B57DC9EC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3204083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143</xdr:row>
      <xdr:rowOff>260350</xdr:rowOff>
    </xdr:from>
    <xdr:ext cx="252000" cy="252000"/>
    <xdr:pic>
      <xdr:nvPicPr>
        <xdr:cNvPr id="216" name="Рисунок 215" descr="Weblink Icons - Download Free Vector Icons | Noun Project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692BEA2C-EC2A-46A1-BD12-BABA7733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36740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148</xdr:row>
      <xdr:rowOff>228600</xdr:rowOff>
    </xdr:from>
    <xdr:ext cx="252000" cy="252000"/>
    <xdr:pic>
      <xdr:nvPicPr>
        <xdr:cNvPr id="217" name="Рисунок 216" descr="Weblink Icons - Download Free Vector Icons | Noun Project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B699F712-A8B6-44C6-80E3-880A3A84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341071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146</xdr:row>
      <xdr:rowOff>171450</xdr:rowOff>
    </xdr:from>
    <xdr:ext cx="252000" cy="252000"/>
    <xdr:pic>
      <xdr:nvPicPr>
        <xdr:cNvPr id="218" name="Рисунок 217" descr="Weblink Icons - Download Free Vector Icons | Noun Project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BD5B73B2-4480-46FE-9833-10F134FC7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439287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153</xdr:row>
      <xdr:rowOff>158750</xdr:rowOff>
    </xdr:from>
    <xdr:ext cx="252000" cy="252000"/>
    <xdr:pic>
      <xdr:nvPicPr>
        <xdr:cNvPr id="219" name="Рисунок 218" descr="Weblink Icons - Download Free Vector Icons | Noun Project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EF5B1666-A0BB-4F88-8E7C-D92EE651B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630041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155</xdr:row>
      <xdr:rowOff>158750</xdr:rowOff>
    </xdr:from>
    <xdr:ext cx="252000" cy="252000"/>
    <xdr:pic>
      <xdr:nvPicPr>
        <xdr:cNvPr id="220" name="Рисунок 219" descr="Weblink Icons - Download Free Vector Icons | Noun Project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18518BCD-91D4-4924-9D23-92B6AF56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68490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157</xdr:row>
      <xdr:rowOff>158750</xdr:rowOff>
    </xdr:from>
    <xdr:ext cx="252000" cy="252000"/>
    <xdr:pic>
      <xdr:nvPicPr>
        <xdr:cNvPr id="221" name="Рисунок 220" descr="Weblink Icons - Download Free Vector Icons | Noun Project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26FFB4F0-1BA4-49DE-A744-70EBFA96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73976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159</xdr:row>
      <xdr:rowOff>184150</xdr:rowOff>
    </xdr:from>
    <xdr:ext cx="252000" cy="252000"/>
    <xdr:pic>
      <xdr:nvPicPr>
        <xdr:cNvPr id="222" name="Рисунок 221" descr="Weblink Icons - Download Free Vector Icons | Noun Project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A9C29288-3A67-44CB-BD7E-9DF3C89C4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797173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162</xdr:row>
      <xdr:rowOff>76200</xdr:rowOff>
    </xdr:from>
    <xdr:ext cx="252000" cy="252000"/>
    <xdr:pic>
      <xdr:nvPicPr>
        <xdr:cNvPr id="223" name="Рисунок 222" descr="Weblink Icons - Download Free Vector Icons | Noun Project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299A2AD5-59EE-40A2-8929-9EEBEFC48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84581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164</xdr:row>
      <xdr:rowOff>184150</xdr:rowOff>
    </xdr:from>
    <xdr:ext cx="252000" cy="252000"/>
    <xdr:pic>
      <xdr:nvPicPr>
        <xdr:cNvPr id="224" name="Рисунок 223" descr="Weblink Icons - Download Free Vector Icons | Noun Project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C96A6023-877A-4746-A4C7-5717EC5E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896233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167</xdr:row>
      <xdr:rowOff>76200</xdr:rowOff>
    </xdr:from>
    <xdr:ext cx="252000" cy="252000"/>
    <xdr:pic>
      <xdr:nvPicPr>
        <xdr:cNvPr id="225" name="Рисунок 224" descr="Weblink Icons - Download Free Vector Icons | Noun Project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B6460E54-777D-4095-845D-EEDD7ACC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94487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169</xdr:row>
      <xdr:rowOff>241300</xdr:rowOff>
    </xdr:from>
    <xdr:ext cx="252000" cy="252000"/>
    <xdr:pic>
      <xdr:nvPicPr>
        <xdr:cNvPr id="226" name="Рисунок 225" descr="Weblink Icons - Download Free Vector Icons | Noun Project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56927A14-5AB0-4E19-A387-CCAF985FE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00100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171</xdr:row>
      <xdr:rowOff>241300</xdr:rowOff>
    </xdr:from>
    <xdr:ext cx="252000" cy="252000"/>
    <xdr:pic>
      <xdr:nvPicPr>
        <xdr:cNvPr id="227" name="Рисунок 226" descr="Weblink Icons - Download Free Vector Icons | Noun Project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5D242C60-ADF1-413C-B7E9-E05A94D1B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07720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177</xdr:row>
      <xdr:rowOff>241300</xdr:rowOff>
    </xdr:from>
    <xdr:ext cx="252000" cy="252000"/>
    <xdr:pic>
      <xdr:nvPicPr>
        <xdr:cNvPr id="228" name="Рисунок 227" descr="Weblink Icons - Download Free Vector Icons | Noun Project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981D1440-2920-42B1-9AC4-04496B75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15340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179</xdr:row>
      <xdr:rowOff>187960</xdr:rowOff>
    </xdr:from>
    <xdr:ext cx="252000" cy="252000"/>
    <xdr:pic>
      <xdr:nvPicPr>
        <xdr:cNvPr id="229" name="Рисунок 228" descr="Weblink Icons - Download Free Vector Icons | Noun Project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4283A970-5290-4972-959B-E3061F9BA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410464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183</xdr:row>
      <xdr:rowOff>241300</xdr:rowOff>
    </xdr:from>
    <xdr:ext cx="252000" cy="252000"/>
    <xdr:pic>
      <xdr:nvPicPr>
        <xdr:cNvPr id="230" name="Рисунок 229" descr="Weblink Icons - Download Free Vector Icons | Noun Project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C1F694AB-883A-4C2D-89A4-24CAC410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29361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185</xdr:row>
      <xdr:rowOff>127000</xdr:rowOff>
    </xdr:from>
    <xdr:ext cx="252000" cy="252000"/>
    <xdr:pic>
      <xdr:nvPicPr>
        <xdr:cNvPr id="231" name="Рисунок 230" descr="Weblink Icons - Download Free Vector Icons | Noun Project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1D34BE18-22FD-46DF-B364-026787E2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35838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191</xdr:row>
      <xdr:rowOff>184150</xdr:rowOff>
    </xdr:from>
    <xdr:ext cx="252000" cy="252000"/>
    <xdr:pic>
      <xdr:nvPicPr>
        <xdr:cNvPr id="233" name="Рисунок 232" descr="Weblink Icons - Download Free Vector Icons | Noun Project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19D75BB9-3EC4-4AF6-B635-71D94DD82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54088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189</xdr:row>
      <xdr:rowOff>184150</xdr:rowOff>
    </xdr:from>
    <xdr:ext cx="252000" cy="252000"/>
    <xdr:pic>
      <xdr:nvPicPr>
        <xdr:cNvPr id="234" name="Рисунок 233" descr="Weblink Icons - Download Free Vector Icons | Noun Project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0F8A8E92-3D27-4CC9-A2A7-B38C4EB39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47763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195580</xdr:colOff>
      <xdr:row>200</xdr:row>
      <xdr:rowOff>152400</xdr:rowOff>
    </xdr:from>
    <xdr:ext cx="252000" cy="252000"/>
    <xdr:pic>
      <xdr:nvPicPr>
        <xdr:cNvPr id="239" name="Рисунок 238" descr="Weblink Icons - Download Free Vector Icons | Noun Project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8DD33190-89FE-4D22-934A-3FDF5AC6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340" y="460705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202</xdr:row>
      <xdr:rowOff>162560</xdr:rowOff>
    </xdr:from>
    <xdr:ext cx="252000" cy="252000"/>
    <xdr:pic>
      <xdr:nvPicPr>
        <xdr:cNvPr id="240" name="Рисунок 239" descr="Weblink Icons - Download Free Vector Icons | Noun Project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D3A75871-5452-4BC2-8478-485A947C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465988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209</xdr:row>
      <xdr:rowOff>196850</xdr:rowOff>
    </xdr:from>
    <xdr:ext cx="252000" cy="252000"/>
    <xdr:pic>
      <xdr:nvPicPr>
        <xdr:cNvPr id="241" name="Рисунок 240" descr="Weblink Icons - Download Free Vector Icons | Noun Project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132EC1B1-CF1D-479A-833D-1B847E73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78599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214</xdr:row>
      <xdr:rowOff>101600</xdr:rowOff>
    </xdr:from>
    <xdr:ext cx="252000" cy="252000"/>
    <xdr:pic>
      <xdr:nvPicPr>
        <xdr:cNvPr id="242" name="Рисунок 241" descr="Weblink Icons - Download Free Vector Icons | Noun Project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BAFAF06E-FF5A-4E35-85F0-E14DCEABD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83895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217</xdr:row>
      <xdr:rowOff>50800</xdr:rowOff>
    </xdr:from>
    <xdr:ext cx="252000" cy="252000"/>
    <xdr:pic>
      <xdr:nvPicPr>
        <xdr:cNvPr id="244" name="Рисунок 243" descr="Weblink Icons - Download Free Vector Icons | Noun Project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B06DFBE8-39EF-4626-BFD7-ED1465B7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489102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221</xdr:row>
      <xdr:rowOff>140970</xdr:rowOff>
    </xdr:from>
    <xdr:ext cx="252000" cy="252000"/>
    <xdr:pic>
      <xdr:nvPicPr>
        <xdr:cNvPr id="245" name="Рисунок 244" descr="Weblink Icons - Download Free Vector Icons | Noun Project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EE7D3E9D-4365-4F84-BA20-18ADF6915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4961001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230</xdr:row>
      <xdr:rowOff>165100</xdr:rowOff>
    </xdr:from>
    <xdr:ext cx="252000" cy="252000"/>
    <xdr:pic>
      <xdr:nvPicPr>
        <xdr:cNvPr id="247" name="Рисунок 246" descr="Weblink Icons - Download Free Vector Icons | Noun Project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5BE50000-AD8E-45B1-98FB-2C9B5C2A1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380" y="507161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241</xdr:row>
      <xdr:rowOff>88900</xdr:rowOff>
    </xdr:from>
    <xdr:ext cx="252000" cy="252000"/>
    <xdr:pic>
      <xdr:nvPicPr>
        <xdr:cNvPr id="248" name="Рисунок 247" descr="Weblink Icons - Download Free Vector Icons | Noun Project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E3E9276F-A49C-47F3-9B57-57531DF71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30250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244</xdr:row>
      <xdr:rowOff>234950</xdr:rowOff>
    </xdr:from>
    <xdr:ext cx="252000" cy="252000"/>
    <xdr:pic>
      <xdr:nvPicPr>
        <xdr:cNvPr id="249" name="Рисунок 248" descr="Weblink Icons - Download Free Vector Icons | Noun Project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5CB81CF5-58C6-4F4C-A277-44972AE3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392547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25400</xdr:colOff>
      <xdr:row>248</xdr:row>
      <xdr:rowOff>152400</xdr:rowOff>
    </xdr:from>
    <xdr:ext cx="252000" cy="252000"/>
    <xdr:pic>
      <xdr:nvPicPr>
        <xdr:cNvPr id="250" name="Рисунок 249" descr="Weblink Icons - Download Free Vector Icons | Noun Project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64F7BB55-024E-4B87-A7FF-AD4C701CF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5080" y="550011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252</xdr:row>
      <xdr:rowOff>69850</xdr:rowOff>
    </xdr:from>
    <xdr:ext cx="252000" cy="252000"/>
    <xdr:pic>
      <xdr:nvPicPr>
        <xdr:cNvPr id="251" name="Рисунок 250" descr="Weblink Icons - Download Free Vector Icons | Noun Project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4FFDF7E3-C2D2-4B0B-BFB0-6092B665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59244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254</xdr:row>
      <xdr:rowOff>0</xdr:rowOff>
    </xdr:from>
    <xdr:ext cx="252000" cy="252000"/>
    <xdr:pic>
      <xdr:nvPicPr>
        <xdr:cNvPr id="252" name="Рисунок 251" descr="Weblink Icons - Download Free Vector Icons | Noun Project">
          <a:extLst>
            <a:ext uri="{FF2B5EF4-FFF2-40B4-BE49-F238E27FC236}">
              <a16:creationId xmlns:a16="http://schemas.microsoft.com/office/drawing/2014/main" id="{9893AD4A-8214-40DF-91D6-929397BF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62508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256</xdr:row>
      <xdr:rowOff>0</xdr:rowOff>
    </xdr:from>
    <xdr:ext cx="252000" cy="252000"/>
    <xdr:pic>
      <xdr:nvPicPr>
        <xdr:cNvPr id="256" name="Рисунок 255" descr="Weblink Icons - Download Free Vector Icons | Noun Project">
          <a:extLst>
            <a:ext uri="{FF2B5EF4-FFF2-40B4-BE49-F238E27FC236}">
              <a16:creationId xmlns:a16="http://schemas.microsoft.com/office/drawing/2014/main" id="{E3B3406E-4077-475A-A0F4-089B566C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64794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258</xdr:row>
      <xdr:rowOff>0</xdr:rowOff>
    </xdr:from>
    <xdr:ext cx="252000" cy="252000"/>
    <xdr:pic>
      <xdr:nvPicPr>
        <xdr:cNvPr id="257" name="Рисунок 256" descr="Weblink Icons - Download Free Vector Icons | Noun Project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C4BE8435-46DF-44E0-8678-4B4DFB1D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67080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260</xdr:row>
      <xdr:rowOff>0</xdr:rowOff>
    </xdr:from>
    <xdr:ext cx="252000" cy="252000"/>
    <xdr:pic>
      <xdr:nvPicPr>
        <xdr:cNvPr id="258" name="Рисунок 257" descr="Weblink Icons - Download Free Vector Icons | Noun Project">
          <a:extLst>
            <a:ext uri="{FF2B5EF4-FFF2-40B4-BE49-F238E27FC236}">
              <a16:creationId xmlns:a16="http://schemas.microsoft.com/office/drawing/2014/main" id="{9345D50A-501C-4044-BA8C-5F225F11F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69366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260</xdr:row>
      <xdr:rowOff>0</xdr:rowOff>
    </xdr:from>
    <xdr:ext cx="252000" cy="252000"/>
    <xdr:pic>
      <xdr:nvPicPr>
        <xdr:cNvPr id="259" name="Рисунок 258" descr="Weblink Icons - Download Free Vector Icons | Noun Project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196D5CB1-A707-45F6-A478-4031F79F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69366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262</xdr:row>
      <xdr:rowOff>0</xdr:rowOff>
    </xdr:from>
    <xdr:ext cx="252000" cy="252000"/>
    <xdr:pic>
      <xdr:nvPicPr>
        <xdr:cNvPr id="260" name="Рисунок 259" descr="Weblink Icons - Download Free Vector Icons | Noun Project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AD5B4113-8C6E-433E-A023-97C0D4C3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71652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264</xdr:row>
      <xdr:rowOff>0</xdr:rowOff>
    </xdr:from>
    <xdr:ext cx="252000" cy="252000"/>
    <xdr:pic>
      <xdr:nvPicPr>
        <xdr:cNvPr id="261" name="Рисунок 260" descr="Weblink Icons - Download Free Vector Icons | Noun Project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A7A8E774-8C91-458F-A459-76314F631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73938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267</xdr:row>
      <xdr:rowOff>0</xdr:rowOff>
    </xdr:from>
    <xdr:ext cx="252000" cy="252000"/>
    <xdr:pic>
      <xdr:nvPicPr>
        <xdr:cNvPr id="262" name="Рисунок 261" descr="Weblink Icons - Download Free Vector Icons | Noun Project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E59DFD9A-6F2C-439A-AE15-9A475845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77367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270</xdr:row>
      <xdr:rowOff>120650</xdr:rowOff>
    </xdr:from>
    <xdr:ext cx="252000" cy="252000"/>
    <xdr:pic>
      <xdr:nvPicPr>
        <xdr:cNvPr id="263" name="Рисунок 262" descr="Weblink Icons - Download Free Vector Icons | Noun Project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D292BDF8-9F61-4913-B062-F2B093BB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82002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272</xdr:row>
      <xdr:rowOff>127000</xdr:rowOff>
    </xdr:from>
    <xdr:ext cx="252000" cy="252000"/>
    <xdr:pic>
      <xdr:nvPicPr>
        <xdr:cNvPr id="264" name="Рисунок 263" descr="Weblink Icons - Download Free Vector Icons | Noun Project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2CC38651-BB80-4A37-8161-873D8B9D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86638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274</xdr:row>
      <xdr:rowOff>127000</xdr:rowOff>
    </xdr:from>
    <xdr:ext cx="252000" cy="252000"/>
    <xdr:pic>
      <xdr:nvPicPr>
        <xdr:cNvPr id="265" name="Рисунок 264" descr="Weblink Icons - Download Free Vector Icons | Noun Project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EDBF2547-3FCB-4AD6-9307-8399EEB4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91210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301</xdr:row>
      <xdr:rowOff>158750</xdr:rowOff>
    </xdr:from>
    <xdr:ext cx="252000" cy="252000"/>
    <xdr:pic>
      <xdr:nvPicPr>
        <xdr:cNvPr id="267" name="Рисунок 266" descr="Weblink Icons - Download Free Vector Icons | Noun Project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E80B9456-06C0-472C-B0D1-778C8585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625055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295</xdr:row>
      <xdr:rowOff>25400</xdr:rowOff>
    </xdr:from>
    <xdr:ext cx="252000" cy="252000"/>
    <xdr:pic>
      <xdr:nvPicPr>
        <xdr:cNvPr id="268" name="Рисунок 267" descr="Weblink Icons - Download Free Vector Icons | Noun Project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175BD51B-22A0-4E36-9004-DCD7265AE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631113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291</xdr:row>
      <xdr:rowOff>19050</xdr:rowOff>
    </xdr:from>
    <xdr:ext cx="252000" cy="252000"/>
    <xdr:pic>
      <xdr:nvPicPr>
        <xdr:cNvPr id="269" name="Рисунок 268" descr="Weblink Icons - Download Free Vector Icons | Noun Project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7A895234-E145-4191-8CFE-E834D92F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6087237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19050</xdr:colOff>
      <xdr:row>282</xdr:row>
      <xdr:rowOff>25400</xdr:rowOff>
    </xdr:from>
    <xdr:ext cx="252000" cy="252000"/>
    <xdr:pic>
      <xdr:nvPicPr>
        <xdr:cNvPr id="270" name="Рисунок 269" descr="Weblink Icons - Download Free Vector Icons | Noun Project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3DBB4FAF-ECEF-498A-838E-9EE26B1C5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8730" y="605739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279</xdr:row>
      <xdr:rowOff>12700</xdr:rowOff>
    </xdr:from>
    <xdr:ext cx="252000" cy="252000"/>
    <xdr:pic>
      <xdr:nvPicPr>
        <xdr:cNvPr id="271" name="Рисунок 270" descr="Weblink Icons - Download Free Vector Icons | Noun Project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AA2E40F8-745B-4E05-A613-9C907286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601040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232</xdr:row>
      <xdr:rowOff>127000</xdr:rowOff>
    </xdr:from>
    <xdr:ext cx="252000" cy="252000"/>
    <xdr:pic>
      <xdr:nvPicPr>
        <xdr:cNvPr id="273" name="Рисунок 272" descr="Weblink Icons - Download Free Vector Icons | Noun Project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60931DDF-F95B-4C75-A200-22377B21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12572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236</xdr:row>
      <xdr:rowOff>120650</xdr:rowOff>
    </xdr:from>
    <xdr:ext cx="252000" cy="252000"/>
    <xdr:pic>
      <xdr:nvPicPr>
        <xdr:cNvPr id="274" name="Рисунок 273" descr="Weblink Icons - Download Free Vector Icons | Noun Project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CD0FC2B2-3608-4D27-80FF-19E7A295E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21042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124459</xdr:colOff>
      <xdr:row>232</xdr:row>
      <xdr:rowOff>165528</xdr:rowOff>
    </xdr:from>
    <xdr:to>
      <xdr:col>0</xdr:col>
      <xdr:colOff>1184880</xdr:colOff>
      <xdr:row>235</xdr:row>
      <xdr:rowOff>22860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0874720-F6DD-4044-9E0F-15ED59D6F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BEBA8EAE-BF5A-486C-A8C5-ECC9F3942E4B}">
              <a14:imgProps xmlns:a14="http://schemas.microsoft.com/office/drawing/2010/main">
                <a14:imgLayer r:embed="rId16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459" y="49733628"/>
          <a:ext cx="1060421" cy="535512"/>
        </a:xfrm>
        <a:prstGeom prst="rect">
          <a:avLst/>
        </a:prstGeom>
      </xdr:spPr>
    </xdr:pic>
    <xdr:clientData/>
  </xdr:twoCellAnchor>
  <xdr:twoCellAnchor editAs="oneCell">
    <xdr:from>
      <xdr:col>0</xdr:col>
      <xdr:colOff>371432</xdr:colOff>
      <xdr:row>234</xdr:row>
      <xdr:rowOff>167640</xdr:rowOff>
    </xdr:from>
    <xdr:to>
      <xdr:col>0</xdr:col>
      <xdr:colOff>942366</xdr:colOff>
      <xdr:row>239</xdr:row>
      <xdr:rowOff>60960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9905187D-718A-4B88-9A28-4DAF0C4DA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BEBA8EAE-BF5A-486C-A8C5-ECC9F3942E4B}">
              <a14:imgProps xmlns:a14="http://schemas.microsoft.com/office/drawing/2010/main">
                <a14:imgLayer r:embed="rId171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432" y="50238660"/>
          <a:ext cx="570934" cy="769620"/>
        </a:xfrm>
        <a:prstGeom prst="rect">
          <a:avLst/>
        </a:prstGeom>
      </xdr:spPr>
    </xdr:pic>
    <xdr:clientData/>
  </xdr:twoCellAnchor>
  <xdr:oneCellAnchor>
    <xdr:from>
      <xdr:col>12</xdr:col>
      <xdr:colOff>7620</xdr:colOff>
      <xdr:row>317</xdr:row>
      <xdr:rowOff>111760</xdr:rowOff>
    </xdr:from>
    <xdr:ext cx="252000" cy="252000"/>
    <xdr:pic>
      <xdr:nvPicPr>
        <xdr:cNvPr id="317" name="Рисунок 316" descr="Weblink Icons - Download Free Vector Icons | Noun Project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AF220F51-A1E0-4D12-AA1F-2400D30A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655523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373</xdr:row>
      <xdr:rowOff>175260</xdr:rowOff>
    </xdr:from>
    <xdr:ext cx="252000" cy="252000"/>
    <xdr:pic>
      <xdr:nvPicPr>
        <xdr:cNvPr id="318" name="Рисунок 317" descr="Weblink Icons - Download Free Vector Icons | Noun Project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F07FAE5A-2192-4DF5-9C06-2BBBD640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688848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389</xdr:row>
      <xdr:rowOff>38100</xdr:rowOff>
    </xdr:from>
    <xdr:ext cx="252000" cy="252000"/>
    <xdr:pic>
      <xdr:nvPicPr>
        <xdr:cNvPr id="319" name="Рисунок 318" descr="Weblink Icons - Download Free Vector Icons | Noun Project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A3949FBF-3F12-4ACF-BC7C-1C7ABECD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717956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404</xdr:row>
      <xdr:rowOff>12700</xdr:rowOff>
    </xdr:from>
    <xdr:ext cx="252000" cy="252000"/>
    <xdr:pic>
      <xdr:nvPicPr>
        <xdr:cNvPr id="320" name="Рисунок 319" descr="Weblink Icons - Download Free Vector Icons | Noun Project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1DAAEE59-54B8-4BB8-B00B-DA11ACF63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881532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416</xdr:row>
      <xdr:rowOff>50800</xdr:rowOff>
    </xdr:from>
    <xdr:ext cx="252000" cy="252000"/>
    <xdr:pic>
      <xdr:nvPicPr>
        <xdr:cNvPr id="321" name="Рисунок 320" descr="Weblink Icons - Download Free Vector Icons | Noun Project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3CA54A7F-47C6-4629-8652-05AA278D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905840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428</xdr:row>
      <xdr:rowOff>19050</xdr:rowOff>
    </xdr:from>
    <xdr:ext cx="252000" cy="252000"/>
    <xdr:pic>
      <xdr:nvPicPr>
        <xdr:cNvPr id="322" name="Рисунок 321" descr="Weblink Icons - Download Free Vector Icons | Noun Project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C900478E-DF8C-4BD0-ADA3-6C3CD1B8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9325737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464</xdr:row>
      <xdr:rowOff>63500</xdr:rowOff>
    </xdr:from>
    <xdr:ext cx="252000" cy="252000"/>
    <xdr:pic>
      <xdr:nvPicPr>
        <xdr:cNvPr id="324" name="Рисунок 323" descr="Weblink Icons - Download Free Vector Icons | Noun Project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1948E156-675A-4F1F-99A7-64BA27904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012494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482</xdr:row>
      <xdr:rowOff>151130</xdr:rowOff>
    </xdr:from>
    <xdr:ext cx="252000" cy="252000"/>
    <xdr:pic>
      <xdr:nvPicPr>
        <xdr:cNvPr id="325" name="Рисунок 324" descr="Weblink Icons - Download Free Vector Icons | Noun Project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E2D22EE0-3A65-44DD-96A1-5AC01975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0519283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494</xdr:row>
      <xdr:rowOff>63500</xdr:rowOff>
    </xdr:from>
    <xdr:ext cx="252000" cy="252000"/>
    <xdr:pic>
      <xdr:nvPicPr>
        <xdr:cNvPr id="326" name="Рисунок 325" descr="Weblink Icons - Download Free Vector Icons | Noun Project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054B0C7B-DF46-4669-B5D6-CDF52D97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072997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506</xdr:row>
      <xdr:rowOff>31750</xdr:rowOff>
    </xdr:from>
    <xdr:ext cx="252000" cy="252000"/>
    <xdr:pic>
      <xdr:nvPicPr>
        <xdr:cNvPr id="327" name="Рисунок 326" descr="Weblink Icons - Download Free Vector Icons | Noun Project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FA47920F-38FB-48FB-A776-2467472A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098130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517</xdr:row>
      <xdr:rowOff>133350</xdr:rowOff>
    </xdr:from>
    <xdr:ext cx="252000" cy="252000"/>
    <xdr:pic>
      <xdr:nvPicPr>
        <xdr:cNvPr id="328" name="Рисунок 327" descr="Weblink Icons - Download Free Vector Icons | Noun Project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11A5EE8F-95C2-4E41-9562-451CFF8F9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123378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441</xdr:row>
      <xdr:rowOff>88900</xdr:rowOff>
    </xdr:from>
    <xdr:ext cx="252000" cy="252000"/>
    <xdr:pic>
      <xdr:nvPicPr>
        <xdr:cNvPr id="329" name="Рисунок 328" descr="Weblink Icons - Download Free Vector Icons | Noun Project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E3F8E3B3-981E-417C-A5BB-2721CB800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962761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455</xdr:row>
      <xdr:rowOff>82550</xdr:rowOff>
    </xdr:from>
    <xdr:ext cx="252000" cy="252000"/>
    <xdr:pic>
      <xdr:nvPicPr>
        <xdr:cNvPr id="330" name="Рисунок 329" descr="Weblink Icons - Download Free Vector Icons | Noun Project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8784487E-F654-430B-895E-465A1167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992568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158750</xdr:colOff>
      <xdr:row>471</xdr:row>
      <xdr:rowOff>69850</xdr:rowOff>
    </xdr:from>
    <xdr:ext cx="252000" cy="252000"/>
    <xdr:pic>
      <xdr:nvPicPr>
        <xdr:cNvPr id="331" name="Рисунок 330" descr="Weblink Icons - Download Free Vector Icons | Noun Project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DC86D24E-5F55-4538-B362-53639580F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2690" y="10264267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477</xdr:row>
      <xdr:rowOff>158750</xdr:rowOff>
    </xdr:from>
    <xdr:ext cx="252000" cy="252000"/>
    <xdr:pic>
      <xdr:nvPicPr>
        <xdr:cNvPr id="332" name="Рисунок 331" descr="Weblink Icons - Download Free Vector Icons | Noun Project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2D8331BB-2EBE-43A4-A60F-D3CCA924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041336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524</xdr:row>
      <xdr:rowOff>165100</xdr:rowOff>
    </xdr:from>
    <xdr:ext cx="252000" cy="252000"/>
    <xdr:pic>
      <xdr:nvPicPr>
        <xdr:cNvPr id="333" name="Рисунок 332" descr="Weblink Icons - Download Free Vector Icons | Noun Project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FA557A46-1088-4881-8E50-BD2B8EA3D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142441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530</xdr:row>
      <xdr:rowOff>57150</xdr:rowOff>
    </xdr:from>
    <xdr:ext cx="252000" cy="252000"/>
    <xdr:pic>
      <xdr:nvPicPr>
        <xdr:cNvPr id="334" name="Рисунок 333" descr="Weblink Icons - Download Free Vector Icons | Noun Project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EFDF9CF4-E5BB-4605-952E-79497645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1564493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536</xdr:row>
      <xdr:rowOff>82550</xdr:rowOff>
    </xdr:from>
    <xdr:ext cx="252000" cy="252000"/>
    <xdr:pic>
      <xdr:nvPicPr>
        <xdr:cNvPr id="335" name="Рисунок 334" descr="Weblink Icons - Download Free Vector Icons | Noun Project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7C0002D4-8AC6-4BFC-BCAA-D0E2BCAF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1704193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545</xdr:row>
      <xdr:rowOff>57150</xdr:rowOff>
    </xdr:from>
    <xdr:ext cx="252000" cy="252000"/>
    <xdr:pic>
      <xdr:nvPicPr>
        <xdr:cNvPr id="336" name="Рисунок 335" descr="Weblink Icons - Download Free Vector Icons | Noun Project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CF0B7484-E33A-43C2-8986-CABCF36BB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192339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326</xdr:row>
      <xdr:rowOff>76200</xdr:rowOff>
    </xdr:from>
    <xdr:ext cx="252000" cy="252000"/>
    <xdr:pic>
      <xdr:nvPicPr>
        <xdr:cNvPr id="337" name="Рисунок 336" descr="Weblink Icons - Download Free Vector Icons | Noun Project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C3EA26C3-6946-4EFA-A893-702FF7F5F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10665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328</xdr:row>
      <xdr:rowOff>57150</xdr:rowOff>
    </xdr:from>
    <xdr:ext cx="252000" cy="252000"/>
    <xdr:pic>
      <xdr:nvPicPr>
        <xdr:cNvPr id="338" name="Рисунок 337" descr="Weblink Icons - Download Free Vector Icons | Noun Project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BBB58633-22CF-4B42-BA75-675DABE7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14437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334</xdr:row>
      <xdr:rowOff>182880</xdr:rowOff>
    </xdr:from>
    <xdr:ext cx="252000" cy="252000"/>
    <xdr:pic>
      <xdr:nvPicPr>
        <xdr:cNvPr id="340" name="Рисунок 339" descr="Weblink Icons - Download Free Vector Icons | Noun Project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0D43F0CD-61E1-4C76-A82A-654C8260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714451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336</xdr:row>
      <xdr:rowOff>190500</xdr:rowOff>
    </xdr:from>
    <xdr:ext cx="252000" cy="252000"/>
    <xdr:pic>
      <xdr:nvPicPr>
        <xdr:cNvPr id="341" name="Рисунок 340" descr="Weblink Icons - Download Free Vector Icons | Noun Project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132CA7C1-6A27-4ACA-94FF-32FDB863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34668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339</xdr:row>
      <xdr:rowOff>50800</xdr:rowOff>
    </xdr:from>
    <xdr:ext cx="252000" cy="252000"/>
    <xdr:pic>
      <xdr:nvPicPr>
        <xdr:cNvPr id="342" name="Рисунок 341" descr="Weblink Icons - Download Free Vector Icons | Noun Project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C2A7AA4F-9178-4F4D-87F6-A6C79C22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42034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343</xdr:row>
      <xdr:rowOff>127000</xdr:rowOff>
    </xdr:from>
    <xdr:ext cx="252000" cy="252000"/>
    <xdr:pic>
      <xdr:nvPicPr>
        <xdr:cNvPr id="343" name="Рисунок 342" descr="Weblink Icons - Download Free Vector Icons | Noun Project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C8C87EF1-552B-4502-B991-354E20902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51635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347</xdr:row>
      <xdr:rowOff>95250</xdr:rowOff>
    </xdr:from>
    <xdr:ext cx="252000" cy="252000"/>
    <xdr:pic>
      <xdr:nvPicPr>
        <xdr:cNvPr id="344" name="Рисунок 343" descr="Weblink Icons - Download Free Vector Icons | Noun Project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481A7E9B-B312-4B60-928B-0D30DAAB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60690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351</xdr:row>
      <xdr:rowOff>101600</xdr:rowOff>
    </xdr:from>
    <xdr:ext cx="252000" cy="252000"/>
    <xdr:pic>
      <xdr:nvPicPr>
        <xdr:cNvPr id="345" name="Рисунок 344" descr="Weblink Icons - Download Free Vector Icons | Noun Project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70309281-52A9-4A30-91FA-9B4CF5C6B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69898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354</xdr:row>
      <xdr:rowOff>177800</xdr:rowOff>
    </xdr:from>
    <xdr:ext cx="252000" cy="252000"/>
    <xdr:pic>
      <xdr:nvPicPr>
        <xdr:cNvPr id="346" name="Рисунок 345" descr="Weblink Icons - Download Free Vector Icons | Noun Project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91407909-19AE-4343-B432-CFFD5CA7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77518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356</xdr:row>
      <xdr:rowOff>120650</xdr:rowOff>
    </xdr:from>
    <xdr:ext cx="252000" cy="252000"/>
    <xdr:pic>
      <xdr:nvPicPr>
        <xdr:cNvPr id="347" name="Рисунок 346" descr="Weblink Icons - Download Free Vector Icons | Noun Project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F390726B-9582-41B2-9982-E7A6AB71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83271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358</xdr:row>
      <xdr:rowOff>133350</xdr:rowOff>
    </xdr:from>
    <xdr:ext cx="252000" cy="252000"/>
    <xdr:pic>
      <xdr:nvPicPr>
        <xdr:cNvPr id="348" name="Рисунок 347" descr="Weblink Icons - Download Free Vector Icons | Noun Project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7D66BF9E-7B23-497C-AAFC-699280FBF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288732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7620</xdr:colOff>
      <xdr:row>360</xdr:row>
      <xdr:rowOff>190500</xdr:rowOff>
    </xdr:from>
    <xdr:ext cx="252000" cy="252000"/>
    <xdr:pic>
      <xdr:nvPicPr>
        <xdr:cNvPr id="349" name="Рисунок 348" descr="Weblink Icons - Download Free Vector Icons | Noun Project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6BE72394-326E-4D38-B618-9D94FC3B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80973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363</xdr:row>
      <xdr:rowOff>107950</xdr:rowOff>
    </xdr:from>
    <xdr:ext cx="252000" cy="252000"/>
    <xdr:pic>
      <xdr:nvPicPr>
        <xdr:cNvPr id="350" name="Рисунок 349" descr="Weblink Icons - Download Free Vector Icons | Noun Project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AD9E847F-5B6A-4238-855E-23DAB983E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303108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322</xdr:row>
      <xdr:rowOff>6350</xdr:rowOff>
    </xdr:from>
    <xdr:ext cx="252000" cy="252000"/>
    <xdr:pic>
      <xdr:nvPicPr>
        <xdr:cNvPr id="351" name="Рисунок 350" descr="Weblink Icons - Download Free Vector Icons | Noun Project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413AF060-7B30-478D-9FA0-CBD581EF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7983347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129540</xdr:rowOff>
    </xdr:from>
    <xdr:ext cx="252000" cy="252000"/>
    <xdr:pic>
      <xdr:nvPicPr>
        <xdr:cNvPr id="352" name="Рисунок 351" descr="Weblink Icons - Download Free Vector Icons | Noun Project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EBC26DAE-0D6A-47F0-857F-28C3B0B0D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2268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120650</xdr:rowOff>
    </xdr:from>
    <xdr:ext cx="252000" cy="252000"/>
    <xdr:pic>
      <xdr:nvPicPr>
        <xdr:cNvPr id="353" name="Рисунок 352" descr="Weblink Icons - Download Free Vector Icons | Noun Project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A523A332-A0A9-4446-8B83-11B19CBE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1334325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284480</xdr:colOff>
      <xdr:row>527</xdr:row>
      <xdr:rowOff>165100</xdr:rowOff>
    </xdr:from>
    <xdr:to>
      <xdr:col>0</xdr:col>
      <xdr:colOff>991870</xdr:colOff>
      <xdr:row>534</xdr:row>
      <xdr:rowOff>96520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9010C91D-1ECE-42E7-9EDC-20CF1BC67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" y="115067080"/>
          <a:ext cx="707390" cy="1534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304800</xdr:colOff>
      <xdr:row>294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E1C2FB-0A00-4CA7-8B52-3DE5817C5CB9}"/>
            </a:ext>
          </a:extLst>
        </xdr:cNvPr>
        <xdr:cNvSpPr>
          <a:spLocks noChangeAspect="1" noChangeArrowheads="1"/>
        </xdr:cNvSpPr>
      </xdr:nvSpPr>
      <xdr:spPr bwMode="auto">
        <a:xfrm>
          <a:off x="0" y="61005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291</xdr:row>
      <xdr:rowOff>129540</xdr:rowOff>
    </xdr:from>
    <xdr:to>
      <xdr:col>0</xdr:col>
      <xdr:colOff>607060</xdr:colOff>
      <xdr:row>295</xdr:row>
      <xdr:rowOff>121920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C61AA2C1-3074-41BB-A6AE-5F87035C1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BEBA8EAE-BF5A-486C-A8C5-ECC9F3942E4B}">
              <a14:imgProps xmlns:a14="http://schemas.microsoft.com/office/drawing/2010/main">
                <a14:imgLayer r:embed="rId209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05920"/>
          <a:ext cx="60706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678180</xdr:colOff>
      <xdr:row>293</xdr:row>
      <xdr:rowOff>4620</xdr:rowOff>
    </xdr:from>
    <xdr:to>
      <xdr:col>0</xdr:col>
      <xdr:colOff>1209040</xdr:colOff>
      <xdr:row>296</xdr:row>
      <xdr:rowOff>104140</xdr:rowOff>
    </xdr:to>
    <xdr:pic>
      <xdr:nvPicPr>
        <xdr:cNvPr id="52" name="Изображение 183">
          <a:extLst>
            <a:ext uri="{FF2B5EF4-FFF2-40B4-BE49-F238E27FC236}">
              <a16:creationId xmlns:a16="http://schemas.microsoft.com/office/drawing/2014/main" id="{2B14DD1B-6273-43E4-AC59-60A9C9204EF8}"/>
            </a:ext>
          </a:extLst>
        </xdr:cNvPr>
        <xdr:cNvPicPr/>
      </xdr:nvPicPr>
      <xdr:blipFill>
        <a:blip xmlns:r="http://schemas.openxmlformats.org/officeDocument/2006/relationships" r:embed="rId210">
          <a:extLst>
            <a:ext uri="{BEBA8EAE-BF5A-486C-A8C5-ECC9F3942E4B}">
              <a14:imgProps xmlns:a14="http://schemas.microsoft.com/office/drawing/2010/main">
                <a14:imgLayer r:embed="rId211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678180" y="62785800"/>
          <a:ext cx="530860" cy="55672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259200</xdr:colOff>
      <xdr:row>299</xdr:row>
      <xdr:rowOff>27360</xdr:rowOff>
    </xdr:from>
    <xdr:ext cx="770230" cy="513800"/>
    <xdr:pic>
      <xdr:nvPicPr>
        <xdr:cNvPr id="299" name="Изображение 184">
          <a:extLst>
            <a:ext uri="{FF2B5EF4-FFF2-40B4-BE49-F238E27FC236}">
              <a16:creationId xmlns:a16="http://schemas.microsoft.com/office/drawing/2014/main" id="{5DE69C6E-7B0E-46BE-88F4-4AD533C6DEC6}"/>
            </a:ext>
          </a:extLst>
        </xdr:cNvPr>
        <xdr:cNvPicPr/>
      </xdr:nvPicPr>
      <xdr:blipFill>
        <a:blip xmlns:r="http://schemas.openxmlformats.org/officeDocument/2006/relationships" r:embed="rId212">
          <a:extLst>
            <a:ext uri="{BEBA8EAE-BF5A-486C-A8C5-ECC9F3942E4B}">
              <a14:imgProps xmlns:a14="http://schemas.microsoft.com/office/drawing/2010/main">
                <a14:imgLayer r:embed="rId213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59200" y="61795080"/>
          <a:ext cx="770230" cy="51380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12</xdr:col>
      <xdr:colOff>0</xdr:colOff>
      <xdr:row>299</xdr:row>
      <xdr:rowOff>158750</xdr:rowOff>
    </xdr:from>
    <xdr:ext cx="252000" cy="252000"/>
    <xdr:pic>
      <xdr:nvPicPr>
        <xdr:cNvPr id="306" name="Рисунок 305" descr="Weblink Icons - Download Free Vector Icons | Noun Project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5F36D188-338A-4F19-871B-25D85DC87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6192647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266701</xdr:colOff>
      <xdr:row>301</xdr:row>
      <xdr:rowOff>68580</xdr:rowOff>
    </xdr:from>
    <xdr:to>
      <xdr:col>0</xdr:col>
      <xdr:colOff>955555</xdr:colOff>
      <xdr:row>302</xdr:row>
      <xdr:rowOff>248920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27D205FE-3316-44BA-B45E-44DC10816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62415420"/>
          <a:ext cx="688854" cy="473710"/>
        </a:xfrm>
        <a:prstGeom prst="rect">
          <a:avLst/>
        </a:prstGeom>
      </xdr:spPr>
    </xdr:pic>
    <xdr:clientData/>
  </xdr:twoCellAnchor>
  <xdr:oneCellAnchor>
    <xdr:from>
      <xdr:col>0</xdr:col>
      <xdr:colOff>142920</xdr:colOff>
      <xdr:row>226</xdr:row>
      <xdr:rowOff>32040</xdr:rowOff>
    </xdr:from>
    <xdr:ext cx="717210" cy="369340"/>
    <xdr:pic>
      <xdr:nvPicPr>
        <xdr:cNvPr id="309" name="Изображение 166">
          <a:extLst>
            <a:ext uri="{FF2B5EF4-FFF2-40B4-BE49-F238E27FC236}">
              <a16:creationId xmlns:a16="http://schemas.microsoft.com/office/drawing/2014/main" id="{F1E6D2CD-BC89-4FFD-A3C0-280260E70A21}"/>
            </a:ext>
          </a:extLst>
        </xdr:cNvPr>
        <xdr:cNvPicPr/>
      </xdr:nvPicPr>
      <xdr:blipFill>
        <a:blip xmlns:r="http://schemas.openxmlformats.org/officeDocument/2006/relationships" r:embed="rId216">
          <a:extLst>
            <a:ext uri="{BEBA8EAE-BF5A-486C-A8C5-ECC9F3942E4B}">
              <a14:imgProps xmlns:a14="http://schemas.microsoft.com/office/drawing/2010/main">
                <a14:imgLayer r:embed="rId217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142920" y="49973520"/>
          <a:ext cx="717210" cy="36934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429840</xdr:colOff>
      <xdr:row>227</xdr:row>
      <xdr:rowOff>58680</xdr:rowOff>
    </xdr:from>
    <xdr:ext cx="713880" cy="386290"/>
    <xdr:pic>
      <xdr:nvPicPr>
        <xdr:cNvPr id="310" name="Изображение 173">
          <a:extLst>
            <a:ext uri="{FF2B5EF4-FFF2-40B4-BE49-F238E27FC236}">
              <a16:creationId xmlns:a16="http://schemas.microsoft.com/office/drawing/2014/main" id="{45973423-1EEA-45C1-866C-A84DF73518D5}"/>
            </a:ext>
          </a:extLst>
        </xdr:cNvPr>
        <xdr:cNvPicPr/>
      </xdr:nvPicPr>
      <xdr:blipFill>
        <a:blip xmlns:r="http://schemas.openxmlformats.org/officeDocument/2006/relationships" r:embed="rId218">
          <a:extLst>
            <a:ext uri="{BEBA8EAE-BF5A-486C-A8C5-ECC9F3942E4B}">
              <a14:imgProps xmlns:a14="http://schemas.microsoft.com/office/drawing/2010/main">
                <a14:imgLayer r:embed="rId219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429840" y="50152560"/>
          <a:ext cx="713880" cy="38629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12</xdr:col>
      <xdr:colOff>0</xdr:colOff>
      <xdr:row>227</xdr:row>
      <xdr:rowOff>19050</xdr:rowOff>
    </xdr:from>
    <xdr:ext cx="252000" cy="252000"/>
    <xdr:pic>
      <xdr:nvPicPr>
        <xdr:cNvPr id="312" name="Рисунок 311" descr="Weblink Icons - Download Free Vector Icons | Noun Project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24C79BB7-DD47-4010-A54B-752DF7EC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5011293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137160</xdr:colOff>
      <xdr:row>189</xdr:row>
      <xdr:rowOff>45720</xdr:rowOff>
    </xdr:from>
    <xdr:to>
      <xdr:col>0</xdr:col>
      <xdr:colOff>1134110</xdr:colOff>
      <xdr:row>192</xdr:row>
      <xdr:rowOff>175310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C4E96B8-9FE7-4110-B504-0C266AECB1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 cstate="print">
          <a:extLst>
            <a:ext uri="{BEBA8EAE-BF5A-486C-A8C5-ECC9F3942E4B}">
              <a14:imgProps xmlns:a14="http://schemas.microsoft.com/office/drawing/2010/main">
                <a14:imgLayer r:embed="rId22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907" r="13665"/>
        <a:stretch/>
      </xdr:blipFill>
      <xdr:spPr>
        <a:xfrm>
          <a:off x="137160" y="42405300"/>
          <a:ext cx="996950" cy="1143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140969</xdr:colOff>
      <xdr:row>221</xdr:row>
      <xdr:rowOff>1287</xdr:rowOff>
    </xdr:from>
    <xdr:to>
      <xdr:col>0</xdr:col>
      <xdr:colOff>1103192</xdr:colOff>
      <xdr:row>225</xdr:row>
      <xdr:rowOff>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D9BEB33-7DD9-461D-82CD-1AF3F73BE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7" t="19542" r="12966" b="20375"/>
        <a:stretch/>
      </xdr:blipFill>
      <xdr:spPr>
        <a:xfrm>
          <a:off x="140969" y="49477947"/>
          <a:ext cx="962223" cy="638793"/>
        </a:xfrm>
        <a:prstGeom prst="rect">
          <a:avLst/>
        </a:prstGeom>
      </xdr:spPr>
    </xdr:pic>
    <xdr:clientData/>
  </xdr:twoCellAnchor>
  <xdr:oneCellAnchor>
    <xdr:from>
      <xdr:col>11</xdr:col>
      <xdr:colOff>158750</xdr:colOff>
      <xdr:row>449</xdr:row>
      <xdr:rowOff>107950</xdr:rowOff>
    </xdr:from>
    <xdr:ext cx="252000" cy="252000"/>
    <xdr:pic>
      <xdr:nvPicPr>
        <xdr:cNvPr id="314" name="Рисунок 313" descr="Weblink Icons - Download Free Vector Icons | Noun Project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DBE44835-9224-4509-BD99-A1FA2F6C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2690" y="980020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38100</xdr:colOff>
      <xdr:row>446</xdr:row>
      <xdr:rowOff>133350</xdr:rowOff>
    </xdr:from>
    <xdr:to>
      <xdr:col>0</xdr:col>
      <xdr:colOff>1242784</xdr:colOff>
      <xdr:row>458</xdr:row>
      <xdr:rowOff>40640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CBA6E8A3-BD83-4B39-869D-6B2526BD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7387410"/>
          <a:ext cx="1191984" cy="247777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469</xdr:row>
      <xdr:rowOff>12699</xdr:rowOff>
    </xdr:from>
    <xdr:to>
      <xdr:col>0</xdr:col>
      <xdr:colOff>1052242</xdr:colOff>
      <xdr:row>474</xdr:row>
      <xdr:rowOff>172720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87EB38A1-239F-429D-8342-73AC69707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98" b="4615"/>
        <a:stretch/>
      </xdr:blipFill>
      <xdr:spPr>
        <a:xfrm>
          <a:off x="222250" y="102189279"/>
          <a:ext cx="810942" cy="1162051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49</xdr:row>
      <xdr:rowOff>241300</xdr:rowOff>
    </xdr:from>
    <xdr:ext cx="254540" cy="252000"/>
    <xdr:pic>
      <xdr:nvPicPr>
        <xdr:cNvPr id="359" name="Рисунок 358" descr="Weblink Icons - Download Free Vector Icons | Noun Project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02F99485-B266-4744-97F9-8B6C843A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661924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71938</xdr:colOff>
      <xdr:row>285</xdr:row>
      <xdr:rowOff>158084</xdr:rowOff>
    </xdr:from>
    <xdr:to>
      <xdr:col>0</xdr:col>
      <xdr:colOff>1137883</xdr:colOff>
      <xdr:row>288</xdr:row>
      <xdr:rowOff>163007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8BF278B-2D3B-C296-D6B3-695046863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83405">
          <a:off x="71938" y="61125704"/>
          <a:ext cx="1065945" cy="759303"/>
        </a:xfrm>
        <a:prstGeom prst="rect">
          <a:avLst/>
        </a:prstGeom>
      </xdr:spPr>
    </xdr:pic>
    <xdr:clientData/>
  </xdr:twoCellAnchor>
  <xdr:oneCellAnchor>
    <xdr:from>
      <xdr:col>11</xdr:col>
      <xdr:colOff>198120</xdr:colOff>
      <xdr:row>66</xdr:row>
      <xdr:rowOff>158750</xdr:rowOff>
    </xdr:from>
    <xdr:ext cx="254540" cy="246920"/>
    <xdr:pic>
      <xdr:nvPicPr>
        <xdr:cNvPr id="68" name="Рисунок 67" descr="Weblink Icons - Download Free Vector Icons | Noun Project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888136DD-D712-429F-B933-ECA7AC8C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12762230"/>
          <a:ext cx="254540" cy="246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216314</xdr:colOff>
      <xdr:row>334</xdr:row>
      <xdr:rowOff>27940</xdr:rowOff>
    </xdr:from>
    <xdr:to>
      <xdr:col>0</xdr:col>
      <xdr:colOff>1054100</xdr:colOff>
      <xdr:row>335</xdr:row>
      <xdr:rowOff>228600</xdr:rowOff>
    </xdr:to>
    <xdr:pic>
      <xdr:nvPicPr>
        <xdr:cNvPr id="70" name="Изображение 189">
          <a:extLst>
            <a:ext uri="{FF2B5EF4-FFF2-40B4-BE49-F238E27FC236}">
              <a16:creationId xmlns:a16="http://schemas.microsoft.com/office/drawing/2014/main" id="{98831BB5-E980-49B3-A9F0-F325DB878264}"/>
            </a:ext>
          </a:extLst>
        </xdr:cNvPr>
        <xdr:cNvPicPr/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314" y="126474220"/>
          <a:ext cx="820006" cy="56642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12</xdr:col>
      <xdr:colOff>0</xdr:colOff>
      <xdr:row>56</xdr:row>
      <xdr:rowOff>228600</xdr:rowOff>
    </xdr:from>
    <xdr:ext cx="249460" cy="249460"/>
    <xdr:pic>
      <xdr:nvPicPr>
        <xdr:cNvPr id="117" name="Рисунок 116" descr="Weblink Icons - Download Free Vector Icons | Noun Project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012E2F66-6277-4D70-8657-4AC272ED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0477500"/>
          <a:ext cx="249460" cy="2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133</xdr:row>
      <xdr:rowOff>266700</xdr:rowOff>
    </xdr:from>
    <xdr:ext cx="252000" cy="252000"/>
    <xdr:pic>
      <xdr:nvPicPr>
        <xdr:cNvPr id="119" name="Рисунок 118" descr="Weblink Icons - Download Free Vector Icons | Noun Project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4351DBD7-BB6B-401F-8B57-1139FBCC9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290017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311</xdr:row>
      <xdr:rowOff>20280</xdr:rowOff>
    </xdr:from>
    <xdr:ext cx="1246980" cy="929441"/>
    <xdr:pic>
      <xdr:nvPicPr>
        <xdr:cNvPr id="5" name="Рисунок 17">
          <a:extLst>
            <a:ext uri="{FF2B5EF4-FFF2-40B4-BE49-F238E27FC236}">
              <a16:creationId xmlns:a16="http://schemas.microsoft.com/office/drawing/2014/main" id="{F4A71CA2-EB03-4214-9361-AEB85E79F753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aturation sat="0"/>
                  </a14:imgEffect>
                </a14:imgLayer>
              </a14:imgProps>
            </a:ext>
          </a:extLst>
        </a:blip>
        <a:srcRect l="19101"/>
        <a:stretch/>
      </xdr:blipFill>
      <xdr:spPr>
        <a:xfrm>
          <a:off x="0" y="67632540"/>
          <a:ext cx="1246980" cy="92944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12</xdr:col>
      <xdr:colOff>22860</xdr:colOff>
      <xdr:row>312</xdr:row>
      <xdr:rowOff>149860</xdr:rowOff>
    </xdr:from>
    <xdr:ext cx="252000" cy="252000"/>
    <xdr:pic>
      <xdr:nvPicPr>
        <xdr:cNvPr id="6" name="Рисунок 5" descr="Weblink Icons - Download Free Vector Icons | Noun Project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E8B0B927-ED29-4603-AD7E-A5A461E5B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360" y="643102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330</xdr:row>
      <xdr:rowOff>182880</xdr:rowOff>
    </xdr:from>
    <xdr:ext cx="1145080" cy="563880"/>
    <xdr:pic>
      <xdr:nvPicPr>
        <xdr:cNvPr id="43" name="Рисунок 42">
          <a:extLst>
            <a:ext uri="{FF2B5EF4-FFF2-40B4-BE49-F238E27FC236}">
              <a16:creationId xmlns:a16="http://schemas.microsoft.com/office/drawing/2014/main" id="{89A7B2B8-C641-46B9-92DA-678C22FA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94300"/>
          <a:ext cx="114508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331</xdr:row>
      <xdr:rowOff>83820</xdr:rowOff>
    </xdr:from>
    <xdr:ext cx="252000" cy="252000"/>
    <xdr:pic>
      <xdr:nvPicPr>
        <xdr:cNvPr id="53" name="Рисунок 52" descr="Weblink Icons - Download Free Vector Icons | Noun Project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704F6F9D-EC24-420C-BB9C-2E9867E1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707059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15</xdr:row>
      <xdr:rowOff>60960</xdr:rowOff>
    </xdr:from>
    <xdr:ext cx="252000" cy="252000"/>
    <xdr:pic>
      <xdr:nvPicPr>
        <xdr:cNvPr id="9" name="Рисунок 8" descr="Weblink Icons - Download Free Vector Icons | Noun Project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23B36A81-E5D3-4372-82D7-614F38B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26670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193</xdr:row>
      <xdr:rowOff>222250</xdr:rowOff>
    </xdr:from>
    <xdr:ext cx="249460" cy="255810"/>
    <xdr:pic>
      <xdr:nvPicPr>
        <xdr:cNvPr id="22" name="Рисунок 21" descr="Weblink Icons - Download Free Vector Icons | Noun Project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C3206FCF-400A-4ED5-B411-4FD45648F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2559030"/>
          <a:ext cx="249460" cy="25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181</xdr:row>
      <xdr:rowOff>182880</xdr:rowOff>
    </xdr:from>
    <xdr:ext cx="252000" cy="252000"/>
    <xdr:pic>
      <xdr:nvPicPr>
        <xdr:cNvPr id="39" name="Рисунок 38" descr="Weblink Icons - Download Free Vector Icons | Noun Project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99244FAE-A22C-4591-852F-8EC962EBB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416661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206</xdr:row>
      <xdr:rowOff>15240</xdr:rowOff>
    </xdr:from>
    <xdr:ext cx="252000" cy="252000"/>
    <xdr:pic>
      <xdr:nvPicPr>
        <xdr:cNvPr id="54" name="Рисунок 53" descr="Weblink Icons - Download Free Vector Icons | Noun Project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F6CDF88F-986F-484B-ADCD-E53D1C76B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472211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298971</xdr:colOff>
      <xdr:row>203</xdr:row>
      <xdr:rowOff>117006</xdr:rowOff>
    </xdr:from>
    <xdr:to>
      <xdr:col>0</xdr:col>
      <xdr:colOff>958670</xdr:colOff>
      <xdr:row>207</xdr:row>
      <xdr:rowOff>96760</xdr:rowOff>
    </xdr:to>
    <xdr:pic>
      <xdr:nvPicPr>
        <xdr:cNvPr id="64" name="Изображение 28">
          <a:extLst>
            <a:ext uri="{FF2B5EF4-FFF2-40B4-BE49-F238E27FC236}">
              <a16:creationId xmlns:a16="http://schemas.microsoft.com/office/drawing/2014/main" id="{35C4C6E1-0489-4E02-997B-5DF6F60D584F}"/>
            </a:ext>
          </a:extLst>
        </xdr:cNvPr>
        <xdr:cNvPicPr/>
      </xdr:nvPicPr>
      <xdr:blipFill>
        <a:blip xmlns:r="http://schemas.openxmlformats.org/officeDocument/2006/relationships" r:embed="rId79">
          <a:extLst>
            <a:ext uri="{BEBA8EAE-BF5A-486C-A8C5-ECC9F3942E4B}">
              <a14:imgProps xmlns:a14="http://schemas.microsoft.com/office/drawing/2010/main">
                <a14:imgLayer r:embed="rId80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 rot="9284469" flipV="1">
          <a:off x="298971" y="46659966"/>
          <a:ext cx="659699" cy="83319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459270</xdr:colOff>
      <xdr:row>294</xdr:row>
      <xdr:rowOff>106680</xdr:rowOff>
    </xdr:from>
    <xdr:to>
      <xdr:col>0</xdr:col>
      <xdr:colOff>678180</xdr:colOff>
      <xdr:row>298</xdr:row>
      <xdr:rowOff>112044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1E93D3AA-37B2-73E4-3D37-E508F6E71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BEBA8EAE-BF5A-486C-A8C5-ECC9F3942E4B}">
              <a14:imgProps xmlns:a14="http://schemas.microsoft.com/office/drawing/2010/main">
                <a14:imgLayer r:embed="rId239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9270" y="63040260"/>
          <a:ext cx="218910" cy="614964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30</xdr:row>
      <xdr:rowOff>190500</xdr:rowOff>
    </xdr:from>
    <xdr:ext cx="249460" cy="257080"/>
    <xdr:pic>
      <xdr:nvPicPr>
        <xdr:cNvPr id="46" name="Рисунок 45" descr="Weblink Icons - Download Free Vector Icons | Noun Project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2B0B56E0-E0DF-4B33-B8BB-226EE391C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743712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98</xdr:row>
      <xdr:rowOff>177800</xdr:rowOff>
    </xdr:from>
    <xdr:ext cx="252000" cy="252000"/>
    <xdr:pic>
      <xdr:nvPicPr>
        <xdr:cNvPr id="66" name="Рисунок 65" descr="Weblink Icons - Download Free Vector Icons | Noun Project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BC6F6B63-575A-4560-9474-87D8DC9BF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210642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205740</xdr:colOff>
      <xdr:row>19</xdr:row>
      <xdr:rowOff>137160</xdr:rowOff>
    </xdr:from>
    <xdr:to>
      <xdr:col>0</xdr:col>
      <xdr:colOff>1043940</xdr:colOff>
      <xdr:row>21</xdr:row>
      <xdr:rowOff>179070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5AE5FB91-F8EE-72EE-2FD6-653F4EBA5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3390900"/>
          <a:ext cx="83820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205739</xdr:colOff>
      <xdr:row>22</xdr:row>
      <xdr:rowOff>68580</xdr:rowOff>
    </xdr:from>
    <xdr:to>
      <xdr:col>0</xdr:col>
      <xdr:colOff>1037012</xdr:colOff>
      <xdr:row>24</xdr:row>
      <xdr:rowOff>251460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B2B493C5-F43A-13BC-B22C-7A03995E7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39" y="4145280"/>
          <a:ext cx="831273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25</xdr:row>
      <xdr:rowOff>68580</xdr:rowOff>
    </xdr:from>
    <xdr:to>
      <xdr:col>0</xdr:col>
      <xdr:colOff>1034350</xdr:colOff>
      <xdr:row>27</xdr:row>
      <xdr:rowOff>243840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86B40D5-396A-2C9B-E201-BB7F29AB0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4968240"/>
          <a:ext cx="81337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28</xdr:row>
      <xdr:rowOff>30480</xdr:rowOff>
    </xdr:from>
    <xdr:to>
      <xdr:col>0</xdr:col>
      <xdr:colOff>1034240</xdr:colOff>
      <xdr:row>29</xdr:row>
      <xdr:rowOff>358140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C472109F-64B1-603D-0ECF-C38A41B7D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5753100"/>
          <a:ext cx="85898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30</xdr:row>
      <xdr:rowOff>68580</xdr:rowOff>
    </xdr:from>
    <xdr:to>
      <xdr:col>0</xdr:col>
      <xdr:colOff>970530</xdr:colOff>
      <xdr:row>31</xdr:row>
      <xdr:rowOff>266700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42C7C27-147C-E27C-445A-7F73F2B64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6553200"/>
          <a:ext cx="719070" cy="510540"/>
        </a:xfrm>
        <a:prstGeom prst="rect">
          <a:avLst/>
        </a:prstGeom>
      </xdr:spPr>
    </xdr:pic>
    <xdr:clientData/>
  </xdr:twoCellAnchor>
  <xdr:twoCellAnchor editAs="oneCell">
    <xdr:from>
      <xdr:col>0</xdr:col>
      <xdr:colOff>218579</xdr:colOff>
      <xdr:row>32</xdr:row>
      <xdr:rowOff>58560</xdr:rowOff>
    </xdr:from>
    <xdr:to>
      <xdr:col>0</xdr:col>
      <xdr:colOff>1046474</xdr:colOff>
      <xdr:row>34</xdr:row>
      <xdr:rowOff>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3A16CFB-6797-E4AA-650F-0F06D39A0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579" y="7168020"/>
          <a:ext cx="827895" cy="566280"/>
        </a:xfrm>
        <a:prstGeom prst="rect">
          <a:avLst/>
        </a:prstGeom>
      </xdr:spPr>
    </xdr:pic>
    <xdr:clientData/>
  </xdr:twoCellAnchor>
  <xdr:twoCellAnchor editAs="oneCell">
    <xdr:from>
      <xdr:col>0</xdr:col>
      <xdr:colOff>269520</xdr:colOff>
      <xdr:row>34</xdr:row>
      <xdr:rowOff>94260</xdr:rowOff>
    </xdr:from>
    <xdr:to>
      <xdr:col>0</xdr:col>
      <xdr:colOff>1045962</xdr:colOff>
      <xdr:row>36</xdr:row>
      <xdr:rowOff>213360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5AD535BB-F3B1-D0EC-E414-7D0F4058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20" y="7828560"/>
          <a:ext cx="776442" cy="6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282360</xdr:colOff>
      <xdr:row>37</xdr:row>
      <xdr:rowOff>69000</xdr:rowOff>
    </xdr:from>
    <xdr:to>
      <xdr:col>0</xdr:col>
      <xdr:colOff>1036320</xdr:colOff>
      <xdr:row>39</xdr:row>
      <xdr:rowOff>218336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A40F6B8F-D23C-7593-7879-097A52520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360" y="8626260"/>
          <a:ext cx="753960" cy="644636"/>
        </a:xfrm>
        <a:prstGeom prst="rect">
          <a:avLst/>
        </a:prstGeom>
      </xdr:spPr>
    </xdr:pic>
    <xdr:clientData/>
  </xdr:twoCellAnchor>
  <xdr:twoCellAnchor editAs="oneCell">
    <xdr:from>
      <xdr:col>0</xdr:col>
      <xdr:colOff>226619</xdr:colOff>
      <xdr:row>43</xdr:row>
      <xdr:rowOff>66600</xdr:rowOff>
    </xdr:from>
    <xdr:to>
      <xdr:col>0</xdr:col>
      <xdr:colOff>1019286</xdr:colOff>
      <xdr:row>44</xdr:row>
      <xdr:rowOff>327660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190D898A-9F5A-AA59-E64C-2F19374D8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19" y="9370620"/>
          <a:ext cx="792667" cy="642060"/>
        </a:xfrm>
        <a:prstGeom prst="rect">
          <a:avLst/>
        </a:prstGeom>
      </xdr:spPr>
    </xdr:pic>
    <xdr:clientData/>
  </xdr:twoCellAnchor>
  <xdr:twoCellAnchor editAs="oneCell">
    <xdr:from>
      <xdr:col>0</xdr:col>
      <xdr:colOff>300419</xdr:colOff>
      <xdr:row>47</xdr:row>
      <xdr:rowOff>87060</xdr:rowOff>
    </xdr:from>
    <xdr:to>
      <xdr:col>0</xdr:col>
      <xdr:colOff>1002792</xdr:colOff>
      <xdr:row>48</xdr:row>
      <xdr:rowOff>327660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11331D92-90CC-B162-4850-AE01863AD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419" y="10153080"/>
          <a:ext cx="702373" cy="62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267540</xdr:colOff>
      <xdr:row>49</xdr:row>
      <xdr:rowOff>77040</xdr:rowOff>
    </xdr:from>
    <xdr:to>
      <xdr:col>0</xdr:col>
      <xdr:colOff>971974</xdr:colOff>
      <xdr:row>51</xdr:row>
      <xdr:rowOff>198120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6A96E68F-569E-C3F4-6554-7FC0A1F70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40" y="10905060"/>
          <a:ext cx="704434" cy="616380"/>
        </a:xfrm>
        <a:prstGeom prst="rect">
          <a:avLst/>
        </a:prstGeom>
      </xdr:spPr>
    </xdr:pic>
    <xdr:clientData/>
  </xdr:twoCellAnchor>
  <xdr:twoCellAnchor editAs="oneCell">
    <xdr:from>
      <xdr:col>0</xdr:col>
      <xdr:colOff>227039</xdr:colOff>
      <xdr:row>54</xdr:row>
      <xdr:rowOff>36540</xdr:rowOff>
    </xdr:from>
    <xdr:to>
      <xdr:col>0</xdr:col>
      <xdr:colOff>1013144</xdr:colOff>
      <xdr:row>55</xdr:row>
      <xdr:rowOff>266700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173CF638-F338-7076-4989-A4A99DF25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9069"/>
        <a:stretch>
          <a:fillRect/>
        </a:stretch>
      </xdr:blipFill>
      <xdr:spPr>
        <a:xfrm>
          <a:off x="227039" y="11611320"/>
          <a:ext cx="786105" cy="611160"/>
        </a:xfrm>
        <a:prstGeom prst="rect">
          <a:avLst/>
        </a:prstGeom>
      </xdr:spPr>
    </xdr:pic>
    <xdr:clientData/>
  </xdr:twoCellAnchor>
  <xdr:twoCellAnchor editAs="oneCell">
    <xdr:from>
      <xdr:col>0</xdr:col>
      <xdr:colOff>178920</xdr:colOff>
      <xdr:row>56</xdr:row>
      <xdr:rowOff>95100</xdr:rowOff>
    </xdr:from>
    <xdr:to>
      <xdr:col>0</xdr:col>
      <xdr:colOff>1039400</xdr:colOff>
      <xdr:row>57</xdr:row>
      <xdr:rowOff>198120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4633482D-F71D-E278-F5BB-FD0BC38E4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20" y="12363300"/>
          <a:ext cx="860480" cy="484020"/>
        </a:xfrm>
        <a:prstGeom prst="rect">
          <a:avLst/>
        </a:prstGeom>
      </xdr:spPr>
    </xdr:pic>
    <xdr:clientData/>
  </xdr:twoCellAnchor>
  <xdr:twoCellAnchor editAs="oneCell">
    <xdr:from>
      <xdr:col>0</xdr:col>
      <xdr:colOff>267960</xdr:colOff>
      <xdr:row>58</xdr:row>
      <xdr:rowOff>77460</xdr:rowOff>
    </xdr:from>
    <xdr:to>
      <xdr:col>0</xdr:col>
      <xdr:colOff>1000258</xdr:colOff>
      <xdr:row>59</xdr:row>
      <xdr:rowOff>243840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137ACCE5-8344-A081-C2E7-3A33CC232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60" y="13039080"/>
          <a:ext cx="732298" cy="509280"/>
        </a:xfrm>
        <a:prstGeom prst="rect">
          <a:avLst/>
        </a:prstGeom>
      </xdr:spPr>
    </xdr:pic>
    <xdr:clientData/>
  </xdr:twoCellAnchor>
  <xdr:twoCellAnchor editAs="oneCell">
    <xdr:from>
      <xdr:col>0</xdr:col>
      <xdr:colOff>403860</xdr:colOff>
      <xdr:row>62</xdr:row>
      <xdr:rowOff>29070</xdr:rowOff>
    </xdr:from>
    <xdr:to>
      <xdr:col>0</xdr:col>
      <xdr:colOff>849900</xdr:colOff>
      <xdr:row>63</xdr:row>
      <xdr:rowOff>274320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F2159DC-1B64-F8B9-16BB-32AE46423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" y="14362290"/>
          <a:ext cx="446040" cy="534810"/>
        </a:xfrm>
        <a:prstGeom prst="rect">
          <a:avLst/>
        </a:prstGeom>
      </xdr:spPr>
    </xdr:pic>
    <xdr:clientData/>
  </xdr:twoCellAnchor>
  <xdr:twoCellAnchor editAs="oneCell">
    <xdr:from>
      <xdr:col>0</xdr:col>
      <xdr:colOff>443640</xdr:colOff>
      <xdr:row>64</xdr:row>
      <xdr:rowOff>39780</xdr:rowOff>
    </xdr:from>
    <xdr:to>
      <xdr:col>0</xdr:col>
      <xdr:colOff>873230</xdr:colOff>
      <xdr:row>65</xdr:row>
      <xdr:rowOff>274320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9FA69F31-CDB8-0C9B-3984-8770B23F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40" y="14266320"/>
          <a:ext cx="429590" cy="5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326940</xdr:colOff>
      <xdr:row>66</xdr:row>
      <xdr:rowOff>45000</xdr:rowOff>
    </xdr:from>
    <xdr:to>
      <xdr:col>0</xdr:col>
      <xdr:colOff>997500</xdr:colOff>
      <xdr:row>67</xdr:row>
      <xdr:rowOff>237024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ED68C525-3772-F379-E543-863BBE3F6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40" y="14850660"/>
          <a:ext cx="670560" cy="45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286439</xdr:colOff>
      <xdr:row>68</xdr:row>
      <xdr:rowOff>95940</xdr:rowOff>
    </xdr:from>
    <xdr:to>
      <xdr:col>0</xdr:col>
      <xdr:colOff>1064962</xdr:colOff>
      <xdr:row>69</xdr:row>
      <xdr:rowOff>259080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9B46D2D3-2D96-A780-0631-6ECE50810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439" y="15450240"/>
          <a:ext cx="778523" cy="506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74</xdr:row>
      <xdr:rowOff>152401</xdr:rowOff>
    </xdr:from>
    <xdr:to>
      <xdr:col>0</xdr:col>
      <xdr:colOff>1158240</xdr:colOff>
      <xdr:row>85</xdr:row>
      <xdr:rowOff>36577</xdr:rowOff>
    </xdr:to>
    <xdr:pic>
      <xdr:nvPicPr>
        <xdr:cNvPr id="1031" name="Рисунок 1030">
          <a:extLst>
            <a:ext uri="{FF2B5EF4-FFF2-40B4-BE49-F238E27FC236}">
              <a16:creationId xmlns:a16="http://schemas.microsoft.com/office/drawing/2014/main" id="{0C850956-2404-1AAB-2E21-5519C1D0D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7030701"/>
          <a:ext cx="1051560" cy="2208276"/>
        </a:xfrm>
        <a:prstGeom prst="rect">
          <a:avLst/>
        </a:prstGeom>
      </xdr:spPr>
    </xdr:pic>
    <xdr:clientData/>
  </xdr:twoCellAnchor>
  <xdr:twoCellAnchor editAs="oneCell">
    <xdr:from>
      <xdr:col>0</xdr:col>
      <xdr:colOff>150000</xdr:colOff>
      <xdr:row>86</xdr:row>
      <xdr:rowOff>111901</xdr:rowOff>
    </xdr:from>
    <xdr:to>
      <xdr:col>0</xdr:col>
      <xdr:colOff>1077307</xdr:colOff>
      <xdr:row>91</xdr:row>
      <xdr:rowOff>137161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058C1A9C-9855-1D9B-FBB6-D2196863A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00" y="19504801"/>
          <a:ext cx="927307" cy="1267320"/>
        </a:xfrm>
        <a:prstGeom prst="rect">
          <a:avLst/>
        </a:prstGeom>
      </xdr:spPr>
    </xdr:pic>
    <xdr:clientData/>
  </xdr:twoCellAnchor>
  <xdr:twoCellAnchor editAs="oneCell">
    <xdr:from>
      <xdr:col>0</xdr:col>
      <xdr:colOff>338100</xdr:colOff>
      <xdr:row>92</xdr:row>
      <xdr:rowOff>22291</xdr:rowOff>
    </xdr:from>
    <xdr:to>
      <xdr:col>0</xdr:col>
      <xdr:colOff>830203</xdr:colOff>
      <xdr:row>93</xdr:row>
      <xdr:rowOff>289561</xdr:rowOff>
    </xdr:to>
    <xdr:pic>
      <xdr:nvPicPr>
        <xdr:cNvPr id="1035" name="Рисунок 1034">
          <a:extLst>
            <a:ext uri="{FF2B5EF4-FFF2-40B4-BE49-F238E27FC236}">
              <a16:creationId xmlns:a16="http://schemas.microsoft.com/office/drawing/2014/main" id="{724FA68F-E654-9DF4-85DD-FB5723EBE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00" y="20908711"/>
          <a:ext cx="492103" cy="572070"/>
        </a:xfrm>
        <a:prstGeom prst="rect">
          <a:avLst/>
        </a:prstGeom>
      </xdr:spPr>
    </xdr:pic>
    <xdr:clientData/>
  </xdr:twoCellAnchor>
  <xdr:twoCellAnchor editAs="oneCell">
    <xdr:from>
      <xdr:col>0</xdr:col>
      <xdr:colOff>198541</xdr:colOff>
      <xdr:row>94</xdr:row>
      <xdr:rowOff>61380</xdr:rowOff>
    </xdr:from>
    <xdr:to>
      <xdr:col>0</xdr:col>
      <xdr:colOff>1025769</xdr:colOff>
      <xdr:row>97</xdr:row>
      <xdr:rowOff>266700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ACAFCD2C-6BF5-5753-EBBA-575A59262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41" y="21557400"/>
          <a:ext cx="827228" cy="1142580"/>
        </a:xfrm>
        <a:prstGeom prst="rect">
          <a:avLst/>
        </a:prstGeom>
      </xdr:spPr>
    </xdr:pic>
    <xdr:clientData/>
  </xdr:twoCellAnchor>
  <xdr:twoCellAnchor editAs="oneCell">
    <xdr:from>
      <xdr:col>0</xdr:col>
      <xdr:colOff>310440</xdr:colOff>
      <xdr:row>98</xdr:row>
      <xdr:rowOff>30481</xdr:rowOff>
    </xdr:from>
    <xdr:to>
      <xdr:col>0</xdr:col>
      <xdr:colOff>889735</xdr:colOff>
      <xdr:row>99</xdr:row>
      <xdr:rowOff>289561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id="{76973A91-7435-9373-D54B-BFB40A63A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40" y="22776181"/>
          <a:ext cx="579295" cy="563880"/>
        </a:xfrm>
        <a:prstGeom prst="rect">
          <a:avLst/>
        </a:prstGeom>
      </xdr:spPr>
    </xdr:pic>
    <xdr:clientData/>
  </xdr:twoCellAnchor>
  <xdr:twoCellAnchor editAs="oneCell">
    <xdr:from>
      <xdr:col>0</xdr:col>
      <xdr:colOff>332800</xdr:colOff>
      <xdr:row>104</xdr:row>
      <xdr:rowOff>68580</xdr:rowOff>
    </xdr:from>
    <xdr:to>
      <xdr:col>0</xdr:col>
      <xdr:colOff>945719</xdr:colOff>
      <xdr:row>108</xdr:row>
      <xdr:rowOff>172290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id="{03FFCD66-0A56-EC5A-F60B-05BE82AFC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00" y="23423880"/>
          <a:ext cx="612919" cy="114003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109</xdr:row>
      <xdr:rowOff>28921</xdr:rowOff>
    </xdr:from>
    <xdr:to>
      <xdr:col>0</xdr:col>
      <xdr:colOff>994894</xdr:colOff>
      <xdr:row>110</xdr:row>
      <xdr:rowOff>327660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9BC76371-775C-3F75-4D03-FCA494794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24717721"/>
          <a:ext cx="789154" cy="649259"/>
        </a:xfrm>
        <a:prstGeom prst="rect">
          <a:avLst/>
        </a:prstGeom>
      </xdr:spPr>
    </xdr:pic>
    <xdr:clientData/>
  </xdr:twoCellAnchor>
  <xdr:twoCellAnchor editAs="oneCell">
    <xdr:from>
      <xdr:col>0</xdr:col>
      <xdr:colOff>125580</xdr:colOff>
      <xdr:row>111</xdr:row>
      <xdr:rowOff>13248</xdr:rowOff>
    </xdr:from>
    <xdr:to>
      <xdr:col>0</xdr:col>
      <xdr:colOff>1165860</xdr:colOff>
      <xdr:row>112</xdr:row>
      <xdr:rowOff>365955</xdr:rowOff>
    </xdr:to>
    <xdr:pic>
      <xdr:nvPicPr>
        <xdr:cNvPr id="1047" name="Рисунок 1046">
          <a:extLst>
            <a:ext uri="{FF2B5EF4-FFF2-40B4-BE49-F238E27FC236}">
              <a16:creationId xmlns:a16="http://schemas.microsoft.com/office/drawing/2014/main" id="{675FD0EF-6133-3CDF-DE0D-84B37E48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80" y="25403088"/>
          <a:ext cx="1040280" cy="756567"/>
        </a:xfrm>
        <a:prstGeom prst="rect">
          <a:avLst/>
        </a:prstGeom>
      </xdr:spPr>
    </xdr:pic>
    <xdr:clientData/>
  </xdr:twoCellAnchor>
  <xdr:twoCellAnchor editAs="oneCell">
    <xdr:from>
      <xdr:col>0</xdr:col>
      <xdr:colOff>176520</xdr:colOff>
      <xdr:row>113</xdr:row>
      <xdr:rowOff>123180</xdr:rowOff>
    </xdr:from>
    <xdr:to>
      <xdr:col>0</xdr:col>
      <xdr:colOff>1142575</xdr:colOff>
      <xdr:row>124</xdr:row>
      <xdr:rowOff>45720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24449F18-66AB-AAA4-4412-386825BFE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20" y="26320740"/>
          <a:ext cx="966055" cy="2246640"/>
        </a:xfrm>
        <a:prstGeom prst="rect">
          <a:avLst/>
        </a:prstGeom>
      </xdr:spPr>
    </xdr:pic>
    <xdr:clientData/>
  </xdr:twoCellAnchor>
  <xdr:twoCellAnchor editAs="oneCell">
    <xdr:from>
      <xdr:col>0</xdr:col>
      <xdr:colOff>82680</xdr:colOff>
      <xdr:row>125</xdr:row>
      <xdr:rowOff>136020</xdr:rowOff>
    </xdr:from>
    <xdr:to>
      <xdr:col>0</xdr:col>
      <xdr:colOff>1192771</xdr:colOff>
      <xdr:row>128</xdr:row>
      <xdr:rowOff>106680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id="{67FE7D68-DBD7-8043-BC86-3C702417E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" y="28848180"/>
          <a:ext cx="1110091" cy="732660"/>
        </a:xfrm>
        <a:prstGeom prst="rect">
          <a:avLst/>
        </a:prstGeom>
      </xdr:spPr>
    </xdr:pic>
    <xdr:clientData/>
  </xdr:twoCellAnchor>
  <xdr:twoCellAnchor editAs="oneCell">
    <xdr:from>
      <xdr:col>0</xdr:col>
      <xdr:colOff>57421</xdr:colOff>
      <xdr:row>129</xdr:row>
      <xdr:rowOff>118381</xdr:rowOff>
    </xdr:from>
    <xdr:to>
      <xdr:col>0</xdr:col>
      <xdr:colOff>1130499</xdr:colOff>
      <xdr:row>132</xdr:row>
      <xdr:rowOff>91440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864F545D-4FBF-7172-58F7-51E7491A3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21" y="29790661"/>
          <a:ext cx="1073078" cy="735059"/>
        </a:xfrm>
        <a:prstGeom prst="rect">
          <a:avLst/>
        </a:prstGeom>
      </xdr:spPr>
    </xdr:pic>
    <xdr:clientData/>
  </xdr:twoCellAnchor>
  <xdr:twoCellAnchor editAs="oneCell">
    <xdr:from>
      <xdr:col>0</xdr:col>
      <xdr:colOff>154080</xdr:colOff>
      <xdr:row>135</xdr:row>
      <xdr:rowOff>22930</xdr:rowOff>
    </xdr:from>
    <xdr:to>
      <xdr:col>0</xdr:col>
      <xdr:colOff>1097280</xdr:colOff>
      <xdr:row>136</xdr:row>
      <xdr:rowOff>359819</xdr:rowOff>
    </xdr:to>
    <xdr:pic>
      <xdr:nvPicPr>
        <xdr:cNvPr id="1055" name="Рисунок 1054">
          <a:extLst>
            <a:ext uri="{FF2B5EF4-FFF2-40B4-BE49-F238E27FC236}">
              <a16:creationId xmlns:a16="http://schemas.microsoft.com/office/drawing/2014/main" id="{0CBDEDA5-614D-5F76-5DB1-3D8D6D7B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80" y="31348750"/>
          <a:ext cx="943200" cy="649309"/>
        </a:xfrm>
        <a:prstGeom prst="rect">
          <a:avLst/>
        </a:prstGeom>
      </xdr:spPr>
    </xdr:pic>
    <xdr:clientData/>
  </xdr:twoCellAnchor>
  <xdr:twoCellAnchor editAs="oneCell">
    <xdr:from>
      <xdr:col>0</xdr:col>
      <xdr:colOff>107940</xdr:colOff>
      <xdr:row>159</xdr:row>
      <xdr:rowOff>59226</xdr:rowOff>
    </xdr:from>
    <xdr:to>
      <xdr:col>0</xdr:col>
      <xdr:colOff>1181100</xdr:colOff>
      <xdr:row>163</xdr:row>
      <xdr:rowOff>157469</xdr:rowOff>
    </xdr:to>
    <xdr:pic>
      <xdr:nvPicPr>
        <xdr:cNvPr id="1075" name="Рисунок 1074">
          <a:extLst>
            <a:ext uri="{FF2B5EF4-FFF2-40B4-BE49-F238E27FC236}">
              <a16:creationId xmlns:a16="http://schemas.microsoft.com/office/drawing/2014/main" id="{3555FFD6-75BC-7373-3DBD-BCE6D5C9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40" y="38448786"/>
          <a:ext cx="1073160" cy="890723"/>
        </a:xfrm>
        <a:prstGeom prst="rect">
          <a:avLst/>
        </a:prstGeom>
      </xdr:spPr>
    </xdr:pic>
    <xdr:clientData/>
  </xdr:twoCellAnchor>
  <xdr:twoCellAnchor editAs="oneCell">
    <xdr:from>
      <xdr:col>0</xdr:col>
      <xdr:colOff>65040</xdr:colOff>
      <xdr:row>164</xdr:row>
      <xdr:rowOff>60562</xdr:rowOff>
    </xdr:from>
    <xdr:to>
      <xdr:col>0</xdr:col>
      <xdr:colOff>1203960</xdr:colOff>
      <xdr:row>168</xdr:row>
      <xdr:rowOff>145050</xdr:rowOff>
    </xdr:to>
    <xdr:pic>
      <xdr:nvPicPr>
        <xdr:cNvPr id="1079" name="Рисунок 1078">
          <a:extLst>
            <a:ext uri="{FF2B5EF4-FFF2-40B4-BE49-F238E27FC236}">
              <a16:creationId xmlns:a16="http://schemas.microsoft.com/office/drawing/2014/main" id="{F5D42400-E003-1EFF-F192-0326517AA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40" y="39440722"/>
          <a:ext cx="1138920" cy="876968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169</xdr:row>
      <xdr:rowOff>20006</xdr:rowOff>
    </xdr:from>
    <xdr:to>
      <xdr:col>0</xdr:col>
      <xdr:colOff>1089660</xdr:colOff>
      <xdr:row>171</xdr:row>
      <xdr:rowOff>6900</xdr:rowOff>
    </xdr:to>
    <xdr:pic>
      <xdr:nvPicPr>
        <xdr:cNvPr id="1083" name="Рисунок 1082">
          <a:extLst>
            <a:ext uri="{FF2B5EF4-FFF2-40B4-BE49-F238E27FC236}">
              <a16:creationId xmlns:a16="http://schemas.microsoft.com/office/drawing/2014/main" id="{0480BBC1-EC5C-C32A-F706-42E1503C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40390766"/>
          <a:ext cx="891540" cy="748894"/>
        </a:xfrm>
        <a:prstGeom prst="rect">
          <a:avLst/>
        </a:prstGeom>
      </xdr:spPr>
    </xdr:pic>
    <xdr:clientData/>
  </xdr:twoCellAnchor>
  <xdr:twoCellAnchor editAs="oneCell">
    <xdr:from>
      <xdr:col>0</xdr:col>
      <xdr:colOff>156900</xdr:colOff>
      <xdr:row>171</xdr:row>
      <xdr:rowOff>300</xdr:rowOff>
    </xdr:from>
    <xdr:to>
      <xdr:col>0</xdr:col>
      <xdr:colOff>1104900</xdr:colOff>
      <xdr:row>172</xdr:row>
      <xdr:rowOff>339780</xdr:rowOff>
    </xdr:to>
    <xdr:pic>
      <xdr:nvPicPr>
        <xdr:cNvPr id="1085" name="Рисунок 1084">
          <a:extLst>
            <a:ext uri="{FF2B5EF4-FFF2-40B4-BE49-F238E27FC236}">
              <a16:creationId xmlns:a16="http://schemas.microsoft.com/office/drawing/2014/main" id="{65E9C982-C442-1953-DBF8-718DBA895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00" y="41133060"/>
          <a:ext cx="948000" cy="720480"/>
        </a:xfrm>
        <a:prstGeom prst="rect">
          <a:avLst/>
        </a:prstGeom>
      </xdr:spPr>
    </xdr:pic>
    <xdr:clientData/>
  </xdr:twoCellAnchor>
  <xdr:twoCellAnchor editAs="oneCell">
    <xdr:from>
      <xdr:col>0</xdr:col>
      <xdr:colOff>116400</xdr:colOff>
      <xdr:row>177</xdr:row>
      <xdr:rowOff>56650</xdr:rowOff>
    </xdr:from>
    <xdr:to>
      <xdr:col>0</xdr:col>
      <xdr:colOff>693419</xdr:colOff>
      <xdr:row>180</xdr:row>
      <xdr:rowOff>110759</xdr:rowOff>
    </xdr:to>
    <xdr:pic>
      <xdr:nvPicPr>
        <xdr:cNvPr id="1087" name="Рисунок 1086">
          <a:extLst>
            <a:ext uri="{FF2B5EF4-FFF2-40B4-BE49-F238E27FC236}">
              <a16:creationId xmlns:a16="http://schemas.microsoft.com/office/drawing/2014/main" id="{B07DC696-C3A1-BADB-6C79-40736BF0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00" y="41951410"/>
          <a:ext cx="577019" cy="877069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178</xdr:row>
      <xdr:rowOff>151268</xdr:rowOff>
    </xdr:from>
    <xdr:to>
      <xdr:col>0</xdr:col>
      <xdr:colOff>1188721</xdr:colOff>
      <xdr:row>181</xdr:row>
      <xdr:rowOff>123525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3A63E59C-9295-EA71-7482-0A1200BA4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2320348"/>
          <a:ext cx="502921" cy="79521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68581</xdr:colOff>
      <xdr:row>180</xdr:row>
      <xdr:rowOff>91440</xdr:rowOff>
    </xdr:from>
    <xdr:to>
      <xdr:col>0</xdr:col>
      <xdr:colOff>646085</xdr:colOff>
      <xdr:row>182</xdr:row>
      <xdr:rowOff>269220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97DBA069-EA7A-AFBB-C5FB-3727CF18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1" y="42809160"/>
          <a:ext cx="577504" cy="726420"/>
        </a:xfrm>
        <a:prstGeom prst="rect">
          <a:avLst/>
        </a:prstGeom>
      </xdr:spPr>
    </xdr:pic>
    <xdr:clientData/>
  </xdr:twoCellAnchor>
  <xdr:twoCellAnchor editAs="oneCell">
    <xdr:from>
      <xdr:col>0</xdr:col>
      <xdr:colOff>221100</xdr:colOff>
      <xdr:row>133</xdr:row>
      <xdr:rowOff>51057</xdr:rowOff>
    </xdr:from>
    <xdr:to>
      <xdr:col>0</xdr:col>
      <xdr:colOff>1036320</xdr:colOff>
      <xdr:row>134</xdr:row>
      <xdr:rowOff>358140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23FE9D9C-B662-DB88-F0A7-9E4C986C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100" y="30683457"/>
          <a:ext cx="815220" cy="619503"/>
        </a:xfrm>
        <a:prstGeom prst="rect">
          <a:avLst/>
        </a:prstGeom>
      </xdr:spPr>
    </xdr:pic>
    <xdr:clientData/>
  </xdr:twoCellAnchor>
  <xdr:twoCellAnchor editAs="oneCell">
    <xdr:from>
      <xdr:col>0</xdr:col>
      <xdr:colOff>282480</xdr:colOff>
      <xdr:row>184</xdr:row>
      <xdr:rowOff>259079</xdr:rowOff>
    </xdr:from>
    <xdr:to>
      <xdr:col>0</xdr:col>
      <xdr:colOff>972550</xdr:colOff>
      <xdr:row>186</xdr:row>
      <xdr:rowOff>206278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9A8CF47-5F61-A413-0B89-C95EB41EF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480" y="44180759"/>
          <a:ext cx="690070" cy="579659"/>
        </a:xfrm>
        <a:prstGeom prst="rect">
          <a:avLst/>
        </a:prstGeom>
      </xdr:spPr>
    </xdr:pic>
    <xdr:clientData/>
  </xdr:twoCellAnchor>
  <xdr:twoCellAnchor editAs="oneCell">
    <xdr:from>
      <xdr:col>0</xdr:col>
      <xdr:colOff>144779</xdr:colOff>
      <xdr:row>137</xdr:row>
      <xdr:rowOff>68580</xdr:rowOff>
    </xdr:from>
    <xdr:to>
      <xdr:col>0</xdr:col>
      <xdr:colOff>1102400</xdr:colOff>
      <xdr:row>142</xdr:row>
      <xdr:rowOff>358140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9EB3CCF0-1046-1826-87BE-AE8D59921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9" y="32087820"/>
          <a:ext cx="957621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143</xdr:row>
      <xdr:rowOff>99061</xdr:rowOff>
    </xdr:from>
    <xdr:to>
      <xdr:col>0</xdr:col>
      <xdr:colOff>1076074</xdr:colOff>
      <xdr:row>152</xdr:row>
      <xdr:rowOff>121921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7CF1A18B-22C7-DF0F-7454-63A1713B3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34343341"/>
          <a:ext cx="900814" cy="23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153</xdr:row>
      <xdr:rowOff>38100</xdr:rowOff>
    </xdr:from>
    <xdr:to>
      <xdr:col>0</xdr:col>
      <xdr:colOff>1127760</xdr:colOff>
      <xdr:row>158</xdr:row>
      <xdr:rowOff>232410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8B2D68AA-24AA-01F3-E242-79C21E59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36781740"/>
          <a:ext cx="914400" cy="156591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183</xdr:row>
      <xdr:rowOff>53340</xdr:rowOff>
    </xdr:from>
    <xdr:to>
      <xdr:col>0</xdr:col>
      <xdr:colOff>1042076</xdr:colOff>
      <xdr:row>184</xdr:row>
      <xdr:rowOff>279000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113BA31C-810B-4BC9-92BE-47137357D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43594020"/>
          <a:ext cx="798236" cy="606660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101</xdr:row>
      <xdr:rowOff>162560</xdr:rowOff>
    </xdr:from>
    <xdr:ext cx="252000" cy="252000"/>
    <xdr:pic>
      <xdr:nvPicPr>
        <xdr:cNvPr id="285" name="Рисунок 284" descr="Weblink Icons - Download Free Vector Icons | Noun Project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87337F88-0BD1-4A3E-9490-411205114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219710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289560</xdr:colOff>
      <xdr:row>100</xdr:row>
      <xdr:rowOff>91440</xdr:rowOff>
    </xdr:from>
    <xdr:to>
      <xdr:col>0</xdr:col>
      <xdr:colOff>952500</xdr:colOff>
      <xdr:row>103</xdr:row>
      <xdr:rowOff>299593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4FE8D358-5CAE-4623-2BFD-78C0B6C32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3446740"/>
          <a:ext cx="662940" cy="1145413"/>
        </a:xfrm>
        <a:prstGeom prst="rect">
          <a:avLst/>
        </a:prstGeom>
      </xdr:spPr>
    </xdr:pic>
    <xdr:clientData/>
  </xdr:twoCellAnchor>
  <xdr:twoCellAnchor editAs="oneCell">
    <xdr:from>
      <xdr:col>0</xdr:col>
      <xdr:colOff>320039</xdr:colOff>
      <xdr:row>60</xdr:row>
      <xdr:rowOff>53340</xdr:rowOff>
    </xdr:from>
    <xdr:to>
      <xdr:col>0</xdr:col>
      <xdr:colOff>952500</xdr:colOff>
      <xdr:row>61</xdr:row>
      <xdr:rowOff>295466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F77A49C2-0451-1F37-F863-F5ED95228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39" y="13700760"/>
          <a:ext cx="632461" cy="585026"/>
        </a:xfrm>
        <a:prstGeom prst="rect">
          <a:avLst/>
        </a:prstGeom>
      </xdr:spPr>
    </xdr:pic>
    <xdr:clientData/>
  </xdr:twoCellAnchor>
  <xdr:twoCellAnchor editAs="oneCell">
    <xdr:from>
      <xdr:col>11</xdr:col>
      <xdr:colOff>198120</xdr:colOff>
      <xdr:row>60</xdr:row>
      <xdr:rowOff>214630</xdr:rowOff>
    </xdr:from>
    <xdr:to>
      <xdr:col>12</xdr:col>
      <xdr:colOff>241840</xdr:colOff>
      <xdr:row>61</xdr:row>
      <xdr:rowOff>127540</xdr:rowOff>
    </xdr:to>
    <xdr:pic>
      <xdr:nvPicPr>
        <xdr:cNvPr id="291" name="Рисунок 290" descr="Weblink Icons - Download Free Vector Icons | Noun Project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AC576BF2-6820-4F82-839E-3BC428413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7320" y="13862050"/>
          <a:ext cx="249460" cy="25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347788</xdr:colOff>
      <xdr:row>83</xdr:row>
      <xdr:rowOff>101254</xdr:rowOff>
    </xdr:from>
    <xdr:to>
      <xdr:col>0</xdr:col>
      <xdr:colOff>790686</xdr:colOff>
      <xdr:row>84</xdr:row>
      <xdr:rowOff>140745</xdr:rowOff>
    </xdr:to>
    <xdr:pic>
      <xdr:nvPicPr>
        <xdr:cNvPr id="7" name="Рисунок 123">
          <a:extLst>
            <a:ext uri="{FF2B5EF4-FFF2-40B4-BE49-F238E27FC236}">
              <a16:creationId xmlns:a16="http://schemas.microsoft.com/office/drawing/2014/main" id="{8D9A9DFC-A49D-4FA1-9618-A3D2B9A155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347788" y="14381134"/>
          <a:ext cx="442898" cy="2299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249938</xdr:colOff>
      <xdr:row>85</xdr:row>
      <xdr:rowOff>15485</xdr:rowOff>
    </xdr:from>
    <xdr:to>
      <xdr:col>0</xdr:col>
      <xdr:colOff>961016</xdr:colOff>
      <xdr:row>86</xdr:row>
      <xdr:rowOff>148814</xdr:rowOff>
    </xdr:to>
    <xdr:pic>
      <xdr:nvPicPr>
        <xdr:cNvPr id="55" name="Рисунок 123">
          <a:extLst>
            <a:ext uri="{FF2B5EF4-FFF2-40B4-BE49-F238E27FC236}">
              <a16:creationId xmlns:a16="http://schemas.microsoft.com/office/drawing/2014/main" id="{48FB33FD-08A7-4DAF-8C8E-451CAD76CC9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249938" y="14676365"/>
          <a:ext cx="711078" cy="32382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76200</xdr:colOff>
      <xdr:row>126</xdr:row>
      <xdr:rowOff>39513</xdr:rowOff>
    </xdr:from>
    <xdr:to>
      <xdr:col>0</xdr:col>
      <xdr:colOff>1181099</xdr:colOff>
      <xdr:row>135</xdr:row>
      <xdr:rowOff>21447</xdr:rowOff>
    </xdr:to>
    <xdr:pic>
      <xdr:nvPicPr>
        <xdr:cNvPr id="63" name="Рисунок 138">
          <a:extLst>
            <a:ext uri="{FF2B5EF4-FFF2-40B4-BE49-F238E27FC236}">
              <a16:creationId xmlns:a16="http://schemas.microsoft.com/office/drawing/2014/main" id="{13E46E2B-577D-491A-89BE-C8144973995D}"/>
            </a:ext>
          </a:extLst>
        </xdr:cNvPr>
        <xdr:cNvPicPr/>
      </xdr:nvPicPr>
      <xdr:blipFill>
        <a:blip xmlns:r="http://schemas.openxmlformats.org/officeDocument/2006/relationships" r:embed="rId5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23585313"/>
          <a:ext cx="1104899" cy="176501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-1090314</xdr:colOff>
      <xdr:row>145</xdr:row>
      <xdr:rowOff>0</xdr:rowOff>
    </xdr:from>
    <xdr:to>
      <xdr:col>0</xdr:col>
      <xdr:colOff>-137812</xdr:colOff>
      <xdr:row>147</xdr:row>
      <xdr:rowOff>59895</xdr:rowOff>
    </xdr:to>
    <xdr:pic>
      <xdr:nvPicPr>
        <xdr:cNvPr id="65" name="Рисунок 109">
          <a:extLst>
            <a:ext uri="{FF2B5EF4-FFF2-40B4-BE49-F238E27FC236}">
              <a16:creationId xmlns:a16="http://schemas.microsoft.com/office/drawing/2014/main" id="{299104F1-3FF6-4F90-A097-B4DE5526860F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 rot="16200000">
          <a:off x="-872611" y="126349885"/>
          <a:ext cx="517096" cy="95250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215900</xdr:colOff>
      <xdr:row>138</xdr:row>
      <xdr:rowOff>12700</xdr:rowOff>
    </xdr:from>
    <xdr:to>
      <xdr:col>0</xdr:col>
      <xdr:colOff>1064259</xdr:colOff>
      <xdr:row>139</xdr:row>
      <xdr:rowOff>133574</xdr:rowOff>
    </xdr:to>
    <xdr:pic>
      <xdr:nvPicPr>
        <xdr:cNvPr id="83" name="Рисунок 82" descr="Результат пошуку зображень за запитом паста белий тюбик">
          <a:extLst>
            <a:ext uri="{FF2B5EF4-FFF2-40B4-BE49-F238E27FC236}">
              <a16:creationId xmlns:a16="http://schemas.microsoft.com/office/drawing/2014/main" id="{511DCE15-F107-4DB7-A5AA-39467DC02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77218540"/>
          <a:ext cx="848359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1105833</xdr:colOff>
      <xdr:row>163</xdr:row>
      <xdr:rowOff>36147</xdr:rowOff>
    </xdr:from>
    <xdr:to>
      <xdr:col>2</xdr:col>
      <xdr:colOff>2718241</xdr:colOff>
      <xdr:row>167</xdr:row>
      <xdr:rowOff>42699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6C2A51E5-13B7-4386-9534-966AC33FF396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3437553" y="32985027"/>
          <a:ext cx="1612408" cy="67711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1263650</xdr:colOff>
      <xdr:row>0</xdr:row>
      <xdr:rowOff>50801</xdr:rowOff>
    </xdr:from>
    <xdr:to>
      <xdr:col>2</xdr:col>
      <xdr:colOff>2559050</xdr:colOff>
      <xdr:row>4</xdr:row>
      <xdr:rowOff>69851</xdr:rowOff>
    </xdr:to>
    <xdr:grpSp>
      <xdr:nvGrpSpPr>
        <xdr:cNvPr id="103" name="Графіка 183">
          <a:extLst>
            <a:ext uri="{FF2B5EF4-FFF2-40B4-BE49-F238E27FC236}">
              <a16:creationId xmlns:a16="http://schemas.microsoft.com/office/drawing/2014/main" id="{6698DC71-FF78-421C-B1A6-CB4F9E093198}"/>
            </a:ext>
          </a:extLst>
        </xdr:cNvPr>
        <xdr:cNvGrpSpPr/>
      </xdr:nvGrpSpPr>
      <xdr:grpSpPr>
        <a:xfrm>
          <a:off x="3587750" y="50801"/>
          <a:ext cx="1295400" cy="476250"/>
          <a:chOff x="3625849" y="203497"/>
          <a:chExt cx="1093887" cy="441028"/>
        </a:xfrm>
        <a:solidFill>
          <a:srgbClr val="006D8F"/>
        </a:solidFill>
      </xdr:grpSpPr>
      <xdr:sp macro="" textlink="">
        <xdr:nvSpPr>
          <xdr:cNvPr id="104" name="Полілінія: фігура 103">
            <a:extLst>
              <a:ext uri="{FF2B5EF4-FFF2-40B4-BE49-F238E27FC236}">
                <a16:creationId xmlns:a16="http://schemas.microsoft.com/office/drawing/2014/main" id="{1E1D252C-AECA-A1B8-18E2-DA6EB3AE3496}"/>
              </a:ext>
            </a:extLst>
          </xdr:cNvPr>
          <xdr:cNvSpPr/>
        </xdr:nvSpPr>
        <xdr:spPr>
          <a:xfrm>
            <a:off x="4063404" y="203497"/>
            <a:ext cx="215304" cy="441027"/>
          </a:xfrm>
          <a:custGeom>
            <a:avLst/>
            <a:gdLst>
              <a:gd name="connsiteX0" fmla="*/ 0 w 215304"/>
              <a:gd name="connsiteY0" fmla="*/ 437555 h 441027"/>
              <a:gd name="connsiteX1" fmla="*/ 0 w 215304"/>
              <a:gd name="connsiteY1" fmla="*/ 152797 h 441027"/>
              <a:gd name="connsiteX2" fmla="*/ 38199 w 215304"/>
              <a:gd name="connsiteY2" fmla="*/ 38199 h 441027"/>
              <a:gd name="connsiteX3" fmla="*/ 152797 w 215304"/>
              <a:gd name="connsiteY3" fmla="*/ 0 h 441027"/>
              <a:gd name="connsiteX4" fmla="*/ 215305 w 215304"/>
              <a:gd name="connsiteY4" fmla="*/ 0 h 441027"/>
              <a:gd name="connsiteX5" fmla="*/ 215305 w 215304"/>
              <a:gd name="connsiteY5" fmla="*/ 55563 h 441027"/>
              <a:gd name="connsiteX6" fmla="*/ 142379 w 215304"/>
              <a:gd name="connsiteY6" fmla="*/ 55563 h 441027"/>
              <a:gd name="connsiteX7" fmla="*/ 76399 w 215304"/>
              <a:gd name="connsiteY7" fmla="*/ 79871 h 441027"/>
              <a:gd name="connsiteX8" fmla="*/ 55563 w 215304"/>
              <a:gd name="connsiteY8" fmla="*/ 145852 h 441027"/>
              <a:gd name="connsiteX9" fmla="*/ 55563 w 215304"/>
              <a:gd name="connsiteY9" fmla="*/ 194469 h 441027"/>
              <a:gd name="connsiteX10" fmla="*/ 201414 w 215304"/>
              <a:gd name="connsiteY10" fmla="*/ 194469 h 441027"/>
              <a:gd name="connsiteX11" fmla="*/ 201414 w 215304"/>
              <a:gd name="connsiteY11" fmla="*/ 250032 h 441027"/>
              <a:gd name="connsiteX12" fmla="*/ 55563 w 215304"/>
              <a:gd name="connsiteY12" fmla="*/ 250032 h 441027"/>
              <a:gd name="connsiteX13" fmla="*/ 55563 w 215304"/>
              <a:gd name="connsiteY13" fmla="*/ 441028 h 441027"/>
              <a:gd name="connsiteX14" fmla="*/ 0 w 215304"/>
              <a:gd name="connsiteY14" fmla="*/ 441028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215304" h="441027">
                <a:moveTo>
                  <a:pt x="0" y="437555"/>
                </a:moveTo>
                <a:lnTo>
                  <a:pt x="0" y="152797"/>
                </a:lnTo>
                <a:cubicBezTo>
                  <a:pt x="0" y="100707"/>
                  <a:pt x="13891" y="62508"/>
                  <a:pt x="38199" y="38199"/>
                </a:cubicBezTo>
                <a:cubicBezTo>
                  <a:pt x="62508" y="13891"/>
                  <a:pt x="100707" y="0"/>
                  <a:pt x="152797" y="0"/>
                </a:cubicBezTo>
                <a:lnTo>
                  <a:pt x="215305" y="0"/>
                </a:lnTo>
                <a:lnTo>
                  <a:pt x="215305" y="55563"/>
                </a:lnTo>
                <a:lnTo>
                  <a:pt x="142379" y="55563"/>
                </a:lnTo>
                <a:cubicBezTo>
                  <a:pt x="114598" y="55563"/>
                  <a:pt x="93762" y="62508"/>
                  <a:pt x="76399" y="79871"/>
                </a:cubicBezTo>
                <a:cubicBezTo>
                  <a:pt x="62508" y="93762"/>
                  <a:pt x="55563" y="118070"/>
                  <a:pt x="55563" y="145852"/>
                </a:cubicBezTo>
                <a:lnTo>
                  <a:pt x="55563" y="194469"/>
                </a:lnTo>
                <a:lnTo>
                  <a:pt x="201414" y="194469"/>
                </a:lnTo>
                <a:lnTo>
                  <a:pt x="201414" y="250032"/>
                </a:lnTo>
                <a:lnTo>
                  <a:pt x="55563" y="250032"/>
                </a:lnTo>
                <a:lnTo>
                  <a:pt x="55563" y="441028"/>
                </a:lnTo>
                <a:lnTo>
                  <a:pt x="0" y="441028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05" name="Полілінія: фігура 104">
            <a:extLst>
              <a:ext uri="{FF2B5EF4-FFF2-40B4-BE49-F238E27FC236}">
                <a16:creationId xmlns:a16="http://schemas.microsoft.com/office/drawing/2014/main" id="{5E3CA11F-9ED0-2B33-5138-CA47DD712738}"/>
              </a:ext>
            </a:extLst>
          </xdr:cNvPr>
          <xdr:cNvSpPr/>
        </xdr:nvSpPr>
        <xdr:spPr>
          <a:xfrm>
            <a:off x="4348162" y="203497"/>
            <a:ext cx="368101" cy="441027"/>
          </a:xfrm>
          <a:custGeom>
            <a:avLst/>
            <a:gdLst>
              <a:gd name="connsiteX0" fmla="*/ 0 w 368101"/>
              <a:gd name="connsiteY0" fmla="*/ 437555 h 441027"/>
              <a:gd name="connsiteX1" fmla="*/ 0 w 368101"/>
              <a:gd name="connsiteY1" fmla="*/ 378520 h 441027"/>
              <a:gd name="connsiteX2" fmla="*/ 45145 w 368101"/>
              <a:gd name="connsiteY2" fmla="*/ 378520 h 441027"/>
              <a:gd name="connsiteX3" fmla="*/ 83344 w 368101"/>
              <a:gd name="connsiteY3" fmla="*/ 368102 h 441027"/>
              <a:gd name="connsiteX4" fmla="*/ 111125 w 368101"/>
              <a:gd name="connsiteY4" fmla="*/ 336848 h 441027"/>
              <a:gd name="connsiteX5" fmla="*/ 131961 w 368101"/>
              <a:gd name="connsiteY5" fmla="*/ 288231 h 441027"/>
              <a:gd name="connsiteX6" fmla="*/ 159742 w 368101"/>
              <a:gd name="connsiteY6" fmla="*/ 208360 h 441027"/>
              <a:gd name="connsiteX7" fmla="*/ 184051 w 368101"/>
              <a:gd name="connsiteY7" fmla="*/ 135434 h 441027"/>
              <a:gd name="connsiteX8" fmla="*/ 215305 w 368101"/>
              <a:gd name="connsiteY8" fmla="*/ 62508 h 441027"/>
              <a:gd name="connsiteX9" fmla="*/ 256977 w 368101"/>
              <a:gd name="connsiteY9" fmla="*/ 17363 h 441027"/>
              <a:gd name="connsiteX10" fmla="*/ 316012 w 368101"/>
              <a:gd name="connsiteY10" fmla="*/ 0 h 441027"/>
              <a:gd name="connsiteX11" fmla="*/ 368102 w 368101"/>
              <a:gd name="connsiteY11" fmla="*/ 0 h 441027"/>
              <a:gd name="connsiteX12" fmla="*/ 368102 w 368101"/>
              <a:gd name="connsiteY12" fmla="*/ 59035 h 441027"/>
              <a:gd name="connsiteX13" fmla="*/ 336848 w 368101"/>
              <a:gd name="connsiteY13" fmla="*/ 59035 h 441027"/>
              <a:gd name="connsiteX14" fmla="*/ 295176 w 368101"/>
              <a:gd name="connsiteY14" fmla="*/ 69453 h 441027"/>
              <a:gd name="connsiteX15" fmla="*/ 267395 w 368101"/>
              <a:gd name="connsiteY15" fmla="*/ 100707 h 441027"/>
              <a:gd name="connsiteX16" fmla="*/ 243086 w 368101"/>
              <a:gd name="connsiteY16" fmla="*/ 152797 h 441027"/>
              <a:gd name="connsiteX17" fmla="*/ 211832 w 368101"/>
              <a:gd name="connsiteY17" fmla="*/ 246559 h 441027"/>
              <a:gd name="connsiteX18" fmla="*/ 177106 w 368101"/>
              <a:gd name="connsiteY18" fmla="*/ 340321 h 441027"/>
              <a:gd name="connsiteX19" fmla="*/ 142379 w 368101"/>
              <a:gd name="connsiteY19" fmla="*/ 399356 h 441027"/>
              <a:gd name="connsiteX20" fmla="*/ 100707 w 368101"/>
              <a:gd name="connsiteY20" fmla="*/ 430610 h 441027"/>
              <a:gd name="connsiteX21" fmla="*/ 48617 w 368101"/>
              <a:gd name="connsiteY21" fmla="*/ 441028 h 441027"/>
              <a:gd name="connsiteX22" fmla="*/ 0 w 368101"/>
              <a:gd name="connsiteY22" fmla="*/ 437555 h 441027"/>
              <a:gd name="connsiteX23" fmla="*/ 0 w 368101"/>
              <a:gd name="connsiteY23" fmla="*/ 437555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368101" h="441027">
                <a:moveTo>
                  <a:pt x="0" y="437555"/>
                </a:moveTo>
                <a:lnTo>
                  <a:pt x="0" y="378520"/>
                </a:lnTo>
                <a:lnTo>
                  <a:pt x="45145" y="378520"/>
                </a:lnTo>
                <a:cubicBezTo>
                  <a:pt x="59035" y="378520"/>
                  <a:pt x="72926" y="375047"/>
                  <a:pt x="83344" y="368102"/>
                </a:cubicBezTo>
                <a:cubicBezTo>
                  <a:pt x="93762" y="361157"/>
                  <a:pt x="104180" y="350739"/>
                  <a:pt x="111125" y="336848"/>
                </a:cubicBezTo>
                <a:cubicBezTo>
                  <a:pt x="118070" y="322957"/>
                  <a:pt x="125016" y="305594"/>
                  <a:pt x="131961" y="288231"/>
                </a:cubicBezTo>
                <a:cubicBezTo>
                  <a:pt x="138906" y="270868"/>
                  <a:pt x="149324" y="243086"/>
                  <a:pt x="159742" y="208360"/>
                </a:cubicBezTo>
                <a:cubicBezTo>
                  <a:pt x="166688" y="190996"/>
                  <a:pt x="173633" y="166688"/>
                  <a:pt x="184051" y="135434"/>
                </a:cubicBezTo>
                <a:cubicBezTo>
                  <a:pt x="194469" y="104180"/>
                  <a:pt x="204887" y="79871"/>
                  <a:pt x="215305" y="62508"/>
                </a:cubicBezTo>
                <a:cubicBezTo>
                  <a:pt x="225723" y="45145"/>
                  <a:pt x="239614" y="27781"/>
                  <a:pt x="256977" y="17363"/>
                </a:cubicBezTo>
                <a:cubicBezTo>
                  <a:pt x="274340" y="6945"/>
                  <a:pt x="291703" y="0"/>
                  <a:pt x="316012" y="0"/>
                </a:cubicBezTo>
                <a:lnTo>
                  <a:pt x="368102" y="0"/>
                </a:lnTo>
                <a:lnTo>
                  <a:pt x="368102" y="59035"/>
                </a:lnTo>
                <a:lnTo>
                  <a:pt x="336848" y="59035"/>
                </a:lnTo>
                <a:cubicBezTo>
                  <a:pt x="319485" y="59035"/>
                  <a:pt x="309067" y="62508"/>
                  <a:pt x="295176" y="69453"/>
                </a:cubicBezTo>
                <a:cubicBezTo>
                  <a:pt x="284758" y="76399"/>
                  <a:pt x="274340" y="86817"/>
                  <a:pt x="267395" y="100707"/>
                </a:cubicBezTo>
                <a:cubicBezTo>
                  <a:pt x="260449" y="114598"/>
                  <a:pt x="250032" y="131961"/>
                  <a:pt x="243086" y="152797"/>
                </a:cubicBezTo>
                <a:cubicBezTo>
                  <a:pt x="236141" y="173633"/>
                  <a:pt x="225723" y="204887"/>
                  <a:pt x="211832" y="246559"/>
                </a:cubicBezTo>
                <a:cubicBezTo>
                  <a:pt x="201414" y="284758"/>
                  <a:pt x="187524" y="316012"/>
                  <a:pt x="177106" y="340321"/>
                </a:cubicBezTo>
                <a:cubicBezTo>
                  <a:pt x="166688" y="364629"/>
                  <a:pt x="152797" y="385465"/>
                  <a:pt x="142379" y="399356"/>
                </a:cubicBezTo>
                <a:cubicBezTo>
                  <a:pt x="128488" y="413247"/>
                  <a:pt x="114598" y="423665"/>
                  <a:pt x="100707" y="430610"/>
                </a:cubicBezTo>
                <a:cubicBezTo>
                  <a:pt x="86816" y="437555"/>
                  <a:pt x="69453" y="441028"/>
                  <a:pt x="48617" y="441028"/>
                </a:cubicBezTo>
                <a:lnTo>
                  <a:pt x="0" y="437555"/>
                </a:lnTo>
                <a:lnTo>
                  <a:pt x="0" y="437555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06" name="Полілінія: фігура 105">
            <a:extLst>
              <a:ext uri="{FF2B5EF4-FFF2-40B4-BE49-F238E27FC236}">
                <a16:creationId xmlns:a16="http://schemas.microsoft.com/office/drawing/2014/main" id="{D85B9C9B-D505-8185-FC85-05515FAFC421}"/>
              </a:ext>
            </a:extLst>
          </xdr:cNvPr>
          <xdr:cNvSpPr/>
        </xdr:nvSpPr>
        <xdr:spPr>
          <a:xfrm>
            <a:off x="4591248" y="588963"/>
            <a:ext cx="55562" cy="52089"/>
          </a:xfrm>
          <a:custGeom>
            <a:avLst/>
            <a:gdLst>
              <a:gd name="connsiteX0" fmla="*/ 55563 w 55562"/>
              <a:gd name="connsiteY0" fmla="*/ 10418 h 52089"/>
              <a:gd name="connsiteX1" fmla="*/ 34727 w 55562"/>
              <a:gd name="connsiteY1" fmla="*/ 10418 h 52089"/>
              <a:gd name="connsiteX2" fmla="*/ 34727 w 55562"/>
              <a:gd name="connsiteY2" fmla="*/ 52090 h 52089"/>
              <a:gd name="connsiteX3" fmla="*/ 24309 w 55562"/>
              <a:gd name="connsiteY3" fmla="*/ 52090 h 52089"/>
              <a:gd name="connsiteX4" fmla="*/ 24309 w 55562"/>
              <a:gd name="connsiteY4" fmla="*/ 10418 h 52089"/>
              <a:gd name="connsiteX5" fmla="*/ 0 w 55562"/>
              <a:gd name="connsiteY5" fmla="*/ 10418 h 52089"/>
              <a:gd name="connsiteX6" fmla="*/ 0 w 55562"/>
              <a:gd name="connsiteY6" fmla="*/ 0 h 52089"/>
              <a:gd name="connsiteX7" fmla="*/ 55563 w 55562"/>
              <a:gd name="connsiteY7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562" h="52089">
                <a:moveTo>
                  <a:pt x="55563" y="10418"/>
                </a:moveTo>
                <a:lnTo>
                  <a:pt x="34727" y="10418"/>
                </a:lnTo>
                <a:lnTo>
                  <a:pt x="34727" y="52090"/>
                </a:lnTo>
                <a:lnTo>
                  <a:pt x="24309" y="52090"/>
                </a:lnTo>
                <a:lnTo>
                  <a:pt x="24309" y="10418"/>
                </a:lnTo>
                <a:lnTo>
                  <a:pt x="0" y="10418"/>
                </a:lnTo>
                <a:lnTo>
                  <a:pt x="0" y="0"/>
                </a:lnTo>
                <a:lnTo>
                  <a:pt x="55563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07" name="Полілінія: фігура 106">
            <a:extLst>
              <a:ext uri="{FF2B5EF4-FFF2-40B4-BE49-F238E27FC236}">
                <a16:creationId xmlns:a16="http://schemas.microsoft.com/office/drawing/2014/main" id="{52C5F076-A5A2-6676-2FDA-E79B1F1923F0}"/>
              </a:ext>
            </a:extLst>
          </xdr:cNvPr>
          <xdr:cNvSpPr/>
        </xdr:nvSpPr>
        <xdr:spPr>
          <a:xfrm>
            <a:off x="4653756" y="588963"/>
            <a:ext cx="65980" cy="52089"/>
          </a:xfrm>
          <a:custGeom>
            <a:avLst/>
            <a:gdLst>
              <a:gd name="connsiteX0" fmla="*/ 65981 w 65980"/>
              <a:gd name="connsiteY0" fmla="*/ 52090 h 52089"/>
              <a:gd name="connsiteX1" fmla="*/ 55563 w 65980"/>
              <a:gd name="connsiteY1" fmla="*/ 52090 h 52089"/>
              <a:gd name="connsiteX2" fmla="*/ 55563 w 65980"/>
              <a:gd name="connsiteY2" fmla="*/ 17363 h 52089"/>
              <a:gd name="connsiteX3" fmla="*/ 31254 w 65980"/>
              <a:gd name="connsiteY3" fmla="*/ 52090 h 52089"/>
              <a:gd name="connsiteX4" fmla="*/ 10418 w 65980"/>
              <a:gd name="connsiteY4" fmla="*/ 17363 h 52089"/>
              <a:gd name="connsiteX5" fmla="*/ 10418 w 65980"/>
              <a:gd name="connsiteY5" fmla="*/ 52090 h 52089"/>
              <a:gd name="connsiteX6" fmla="*/ 0 w 65980"/>
              <a:gd name="connsiteY6" fmla="*/ 52090 h 52089"/>
              <a:gd name="connsiteX7" fmla="*/ 0 w 65980"/>
              <a:gd name="connsiteY7" fmla="*/ 0 h 52089"/>
              <a:gd name="connsiteX8" fmla="*/ 10418 w 65980"/>
              <a:gd name="connsiteY8" fmla="*/ 0 h 52089"/>
              <a:gd name="connsiteX9" fmla="*/ 31254 w 65980"/>
              <a:gd name="connsiteY9" fmla="*/ 31254 h 52089"/>
              <a:gd name="connsiteX10" fmla="*/ 55563 w 65980"/>
              <a:gd name="connsiteY10" fmla="*/ 0 h 52089"/>
              <a:gd name="connsiteX11" fmla="*/ 65981 w 65980"/>
              <a:gd name="connsiteY11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5980" h="52089">
                <a:moveTo>
                  <a:pt x="65981" y="52090"/>
                </a:moveTo>
                <a:lnTo>
                  <a:pt x="55563" y="52090"/>
                </a:lnTo>
                <a:lnTo>
                  <a:pt x="55563" y="17363"/>
                </a:lnTo>
                <a:lnTo>
                  <a:pt x="31254" y="52090"/>
                </a:lnTo>
                <a:lnTo>
                  <a:pt x="10418" y="17363"/>
                </a:lnTo>
                <a:lnTo>
                  <a:pt x="10418" y="52090"/>
                </a:lnTo>
                <a:lnTo>
                  <a:pt x="0" y="52090"/>
                </a:lnTo>
                <a:lnTo>
                  <a:pt x="0" y="0"/>
                </a:lnTo>
                <a:lnTo>
                  <a:pt x="10418" y="0"/>
                </a:lnTo>
                <a:lnTo>
                  <a:pt x="31254" y="31254"/>
                </a:lnTo>
                <a:lnTo>
                  <a:pt x="55563" y="0"/>
                </a:lnTo>
                <a:lnTo>
                  <a:pt x="65981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08" name="Полілінія: фігура 107">
            <a:extLst>
              <a:ext uri="{FF2B5EF4-FFF2-40B4-BE49-F238E27FC236}">
                <a16:creationId xmlns:a16="http://schemas.microsoft.com/office/drawing/2014/main" id="{1DF37C85-A795-72E7-AB0F-A0F314D94A36}"/>
              </a:ext>
            </a:extLst>
          </xdr:cNvPr>
          <xdr:cNvSpPr/>
        </xdr:nvSpPr>
        <xdr:spPr>
          <a:xfrm>
            <a:off x="3625849" y="206970"/>
            <a:ext cx="326429" cy="437555"/>
          </a:xfrm>
          <a:custGeom>
            <a:avLst/>
            <a:gdLst>
              <a:gd name="connsiteX0" fmla="*/ 0 w 326429"/>
              <a:gd name="connsiteY0" fmla="*/ 246559 h 437555"/>
              <a:gd name="connsiteX1" fmla="*/ 263922 w 326429"/>
              <a:gd name="connsiteY1" fmla="*/ 0 h 437555"/>
              <a:gd name="connsiteX2" fmla="*/ 211832 w 326429"/>
              <a:gd name="connsiteY2" fmla="*/ 170160 h 437555"/>
              <a:gd name="connsiteX3" fmla="*/ 326430 w 326429"/>
              <a:gd name="connsiteY3" fmla="*/ 170160 h 437555"/>
              <a:gd name="connsiteX4" fmla="*/ 79871 w 326429"/>
              <a:gd name="connsiteY4" fmla="*/ 437555 h 437555"/>
              <a:gd name="connsiteX5" fmla="*/ 138906 w 326429"/>
              <a:gd name="connsiteY5" fmla="*/ 246559 h 4375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26429" h="437555">
                <a:moveTo>
                  <a:pt x="0" y="246559"/>
                </a:moveTo>
                <a:lnTo>
                  <a:pt x="263922" y="0"/>
                </a:lnTo>
                <a:lnTo>
                  <a:pt x="211832" y="170160"/>
                </a:lnTo>
                <a:lnTo>
                  <a:pt x="326430" y="170160"/>
                </a:lnTo>
                <a:lnTo>
                  <a:pt x="79871" y="437555"/>
                </a:lnTo>
                <a:lnTo>
                  <a:pt x="138906" y="246559"/>
                </a:lnTo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</xdr:grpSp>
    <xdr:clientData/>
  </xdr:twoCellAnchor>
  <xdr:twoCellAnchor>
    <xdr:from>
      <xdr:col>0</xdr:col>
      <xdr:colOff>152400</xdr:colOff>
      <xdr:row>0</xdr:row>
      <xdr:rowOff>25400</xdr:rowOff>
    </xdr:from>
    <xdr:to>
      <xdr:col>1</xdr:col>
      <xdr:colOff>692150</xdr:colOff>
      <xdr:row>5</xdr:row>
      <xdr:rowOff>25118</xdr:rowOff>
    </xdr:to>
    <xdr:grpSp>
      <xdr:nvGrpSpPr>
        <xdr:cNvPr id="109" name="Графіка 118">
          <a:extLst>
            <a:ext uri="{FF2B5EF4-FFF2-40B4-BE49-F238E27FC236}">
              <a16:creationId xmlns:a16="http://schemas.microsoft.com/office/drawing/2014/main" id="{CA1844D7-18A0-464C-8CD3-643926D2B11D}"/>
            </a:ext>
          </a:extLst>
        </xdr:cNvPr>
        <xdr:cNvGrpSpPr/>
      </xdr:nvGrpSpPr>
      <xdr:grpSpPr>
        <a:xfrm>
          <a:off x="152400" y="25400"/>
          <a:ext cx="1804670" cy="571218"/>
          <a:chOff x="1352792" y="57431"/>
          <a:chExt cx="1608618" cy="540143"/>
        </a:xfrm>
      </xdr:grpSpPr>
      <xdr:sp macro="" textlink="">
        <xdr:nvSpPr>
          <xdr:cNvPr id="110" name="Полілінія: фігура 109">
            <a:extLst>
              <a:ext uri="{FF2B5EF4-FFF2-40B4-BE49-F238E27FC236}">
                <a16:creationId xmlns:a16="http://schemas.microsoft.com/office/drawing/2014/main" id="{ADC7E7F0-6989-C1E4-FA83-72BA7031CC48}"/>
              </a:ext>
            </a:extLst>
          </xdr:cNvPr>
          <xdr:cNvSpPr/>
        </xdr:nvSpPr>
        <xdr:spPr>
          <a:xfrm>
            <a:off x="1746711" y="166888"/>
            <a:ext cx="94120" cy="116600"/>
          </a:xfrm>
          <a:custGeom>
            <a:avLst/>
            <a:gdLst>
              <a:gd name="connsiteX0" fmla="*/ 94042 w 94120"/>
              <a:gd name="connsiteY0" fmla="*/ 116596 h 116600"/>
              <a:gd name="connsiteX1" fmla="*/ 74574 w 94120"/>
              <a:gd name="connsiteY1" fmla="*/ 116596 h 116600"/>
              <a:gd name="connsiteX2" fmla="*/ 74574 w 94120"/>
              <a:gd name="connsiteY2" fmla="*/ 17294 h 116600"/>
              <a:gd name="connsiteX3" fmla="*/ 19320 w 94120"/>
              <a:gd name="connsiteY3" fmla="*/ 17294 h 116600"/>
              <a:gd name="connsiteX4" fmla="*/ 19320 w 94120"/>
              <a:gd name="connsiteY4" fmla="*/ 116596 h 116600"/>
              <a:gd name="connsiteX5" fmla="*/ -9 w 94120"/>
              <a:gd name="connsiteY5" fmla="*/ 116596 h 116600"/>
              <a:gd name="connsiteX6" fmla="*/ -9 w 94120"/>
              <a:gd name="connsiteY6" fmla="*/ -4 h 116600"/>
              <a:gd name="connsiteX7" fmla="*/ 94112 w 94120"/>
              <a:gd name="connsiteY7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94120" h="116600">
                <a:moveTo>
                  <a:pt x="94042" y="116596"/>
                </a:moveTo>
                <a:lnTo>
                  <a:pt x="74574" y="116596"/>
                </a:lnTo>
                <a:lnTo>
                  <a:pt x="74574" y="17294"/>
                </a:lnTo>
                <a:lnTo>
                  <a:pt x="19320" y="17294"/>
                </a:lnTo>
                <a:lnTo>
                  <a:pt x="19320" y="116596"/>
                </a:lnTo>
                <a:lnTo>
                  <a:pt x="-9" y="116596"/>
                </a:lnTo>
                <a:lnTo>
                  <a:pt x="-9" y="-4"/>
                </a:lnTo>
                <a:lnTo>
                  <a:pt x="94112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1" name="Полілінія: фігура 110">
            <a:extLst>
              <a:ext uri="{FF2B5EF4-FFF2-40B4-BE49-F238E27FC236}">
                <a16:creationId xmlns:a16="http://schemas.microsoft.com/office/drawing/2014/main" id="{4BA24F7B-FFB2-0120-BA48-38AF02A1DD4C}"/>
              </a:ext>
            </a:extLst>
          </xdr:cNvPr>
          <xdr:cNvSpPr/>
        </xdr:nvSpPr>
        <xdr:spPr>
          <a:xfrm>
            <a:off x="1869334" y="166800"/>
            <a:ext cx="77571" cy="116407"/>
          </a:xfrm>
          <a:custGeom>
            <a:avLst/>
            <a:gdLst>
              <a:gd name="connsiteX0" fmla="*/ 19250 w 77571"/>
              <a:gd name="connsiteY0" fmla="*/ 74386 h 116407"/>
              <a:gd name="connsiteX1" fmla="*/ 19250 w 77571"/>
              <a:gd name="connsiteY1" fmla="*/ 116404 h 116407"/>
              <a:gd name="connsiteX2" fmla="*/ -9 w 77571"/>
              <a:gd name="connsiteY2" fmla="*/ 116404 h 116407"/>
              <a:gd name="connsiteX3" fmla="*/ -9 w 77571"/>
              <a:gd name="connsiteY3" fmla="*/ 84 h 116407"/>
              <a:gd name="connsiteX4" fmla="*/ 35357 w 77571"/>
              <a:gd name="connsiteY4" fmla="*/ 84 h 116407"/>
              <a:gd name="connsiteX5" fmla="*/ 66450 w 77571"/>
              <a:gd name="connsiteY5" fmla="*/ 9398 h 116407"/>
              <a:gd name="connsiteX6" fmla="*/ 77515 w 77571"/>
              <a:gd name="connsiteY6" fmla="*/ 35729 h 116407"/>
              <a:gd name="connsiteX7" fmla="*/ 65960 w 77571"/>
              <a:gd name="connsiteY7" fmla="*/ 63741 h 116407"/>
              <a:gd name="connsiteX8" fmla="*/ 34726 w 77571"/>
              <a:gd name="connsiteY8" fmla="*/ 74526 h 116407"/>
              <a:gd name="connsiteX9" fmla="*/ 19250 w 77571"/>
              <a:gd name="connsiteY9" fmla="*/ 15981 h 116407"/>
              <a:gd name="connsiteX10" fmla="*/ 19250 w 77571"/>
              <a:gd name="connsiteY10" fmla="*/ 58979 h 116407"/>
              <a:gd name="connsiteX11" fmla="*/ 31785 w 77571"/>
              <a:gd name="connsiteY11" fmla="*/ 58979 h 116407"/>
              <a:gd name="connsiteX12" fmla="*/ 50693 w 77571"/>
              <a:gd name="connsiteY12" fmla="*/ 53167 h 116407"/>
              <a:gd name="connsiteX13" fmla="*/ 57206 w 77571"/>
              <a:gd name="connsiteY13" fmla="*/ 36920 h 116407"/>
              <a:gd name="connsiteX14" fmla="*/ 33326 w 77571"/>
              <a:gd name="connsiteY14" fmla="*/ 16331 h 1164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77571" h="116407">
                <a:moveTo>
                  <a:pt x="19250" y="74386"/>
                </a:moveTo>
                <a:lnTo>
                  <a:pt x="19250" y="116404"/>
                </a:lnTo>
                <a:lnTo>
                  <a:pt x="-9" y="116404"/>
                </a:lnTo>
                <a:lnTo>
                  <a:pt x="-9" y="84"/>
                </a:lnTo>
                <a:lnTo>
                  <a:pt x="35357" y="84"/>
                </a:lnTo>
                <a:cubicBezTo>
                  <a:pt x="46498" y="-597"/>
                  <a:pt x="57518" y="2704"/>
                  <a:pt x="66450" y="9398"/>
                </a:cubicBezTo>
                <a:cubicBezTo>
                  <a:pt x="73979" y="16015"/>
                  <a:pt x="78057" y="25720"/>
                  <a:pt x="77515" y="35729"/>
                </a:cubicBezTo>
                <a:cubicBezTo>
                  <a:pt x="77906" y="46300"/>
                  <a:pt x="73690" y="56520"/>
                  <a:pt x="65960" y="63741"/>
                </a:cubicBezTo>
                <a:cubicBezTo>
                  <a:pt x="57350" y="71266"/>
                  <a:pt x="46145" y="75135"/>
                  <a:pt x="34726" y="74526"/>
                </a:cubicBezTo>
                <a:close/>
                <a:moveTo>
                  <a:pt x="19250" y="15981"/>
                </a:moveTo>
                <a:lnTo>
                  <a:pt x="19250" y="58979"/>
                </a:lnTo>
                <a:lnTo>
                  <a:pt x="31785" y="58979"/>
                </a:lnTo>
                <a:cubicBezTo>
                  <a:pt x="38585" y="59406"/>
                  <a:pt x="45307" y="57339"/>
                  <a:pt x="50693" y="53167"/>
                </a:cubicBezTo>
                <a:cubicBezTo>
                  <a:pt x="55181" y="48995"/>
                  <a:pt x="57570" y="43036"/>
                  <a:pt x="57206" y="36920"/>
                </a:cubicBezTo>
                <a:cubicBezTo>
                  <a:pt x="57206" y="23194"/>
                  <a:pt x="49246" y="16331"/>
                  <a:pt x="33326" y="1633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2" name="Полілінія: фігура 111">
            <a:extLst>
              <a:ext uri="{FF2B5EF4-FFF2-40B4-BE49-F238E27FC236}">
                <a16:creationId xmlns:a16="http://schemas.microsoft.com/office/drawing/2014/main" id="{0561BDD2-8DB1-428C-618A-B3A1EEF9384F}"/>
              </a:ext>
            </a:extLst>
          </xdr:cNvPr>
          <xdr:cNvSpPr/>
        </xdr:nvSpPr>
        <xdr:spPr>
          <a:xfrm>
            <a:off x="1958401" y="164854"/>
            <a:ext cx="112297" cy="120651"/>
          </a:xfrm>
          <a:custGeom>
            <a:avLst/>
            <a:gdLst>
              <a:gd name="connsiteX0" fmla="*/ 55677 w 112297"/>
              <a:gd name="connsiteY0" fmla="*/ 120591 h 120651"/>
              <a:gd name="connsiteX1" fmla="*/ 15270 w 112297"/>
              <a:gd name="connsiteY1" fmla="*/ 104204 h 120651"/>
              <a:gd name="connsiteX2" fmla="*/ 73 w 112297"/>
              <a:gd name="connsiteY2" fmla="*/ 61696 h 120651"/>
              <a:gd name="connsiteX3" fmla="*/ 15550 w 112297"/>
              <a:gd name="connsiteY3" fmla="*/ 16806 h 120651"/>
              <a:gd name="connsiteX4" fmla="*/ 57568 w 112297"/>
              <a:gd name="connsiteY4" fmla="*/ 69 h 120651"/>
              <a:gd name="connsiteX5" fmla="*/ 97135 w 112297"/>
              <a:gd name="connsiteY5" fmla="*/ 16316 h 120651"/>
              <a:gd name="connsiteX6" fmla="*/ 112191 w 112297"/>
              <a:gd name="connsiteY6" fmla="*/ 58824 h 120651"/>
              <a:gd name="connsiteX7" fmla="*/ 96784 w 112297"/>
              <a:gd name="connsiteY7" fmla="*/ 103994 h 120651"/>
              <a:gd name="connsiteX8" fmla="*/ 55677 w 112297"/>
              <a:gd name="connsiteY8" fmla="*/ 120591 h 120651"/>
              <a:gd name="connsiteX9" fmla="*/ 56517 w 112297"/>
              <a:gd name="connsiteY9" fmla="*/ 17016 h 120651"/>
              <a:gd name="connsiteX10" fmla="*/ 30466 w 112297"/>
              <a:gd name="connsiteY10" fmla="*/ 28992 h 120651"/>
              <a:gd name="connsiteX11" fmla="*/ 20452 w 112297"/>
              <a:gd name="connsiteY11" fmla="*/ 60505 h 120651"/>
              <a:gd name="connsiteX12" fmla="*/ 30186 w 112297"/>
              <a:gd name="connsiteY12" fmla="*/ 91809 h 120651"/>
              <a:gd name="connsiteX13" fmla="*/ 55747 w 112297"/>
              <a:gd name="connsiteY13" fmla="*/ 103644 h 120651"/>
              <a:gd name="connsiteX14" fmla="*/ 82429 w 112297"/>
              <a:gd name="connsiteY14" fmla="*/ 92369 h 120651"/>
              <a:gd name="connsiteX15" fmla="*/ 91883 w 112297"/>
              <a:gd name="connsiteY15" fmla="*/ 60925 h 120651"/>
              <a:gd name="connsiteX16" fmla="*/ 82429 w 112297"/>
              <a:gd name="connsiteY16" fmla="*/ 28431 h 120651"/>
              <a:gd name="connsiteX17" fmla="*/ 56517 w 112297"/>
              <a:gd name="connsiteY17" fmla="*/ 17016 h 1206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12297" h="120651">
                <a:moveTo>
                  <a:pt x="55677" y="120591"/>
                </a:moveTo>
                <a:cubicBezTo>
                  <a:pt x="40466" y="121261"/>
                  <a:pt x="25717" y="115279"/>
                  <a:pt x="15270" y="104204"/>
                </a:cubicBezTo>
                <a:cubicBezTo>
                  <a:pt x="4872" y="92548"/>
                  <a:pt x="-579" y="77302"/>
                  <a:pt x="73" y="61696"/>
                </a:cubicBezTo>
                <a:cubicBezTo>
                  <a:pt x="-758" y="45295"/>
                  <a:pt x="4788" y="29210"/>
                  <a:pt x="15550" y="16806"/>
                </a:cubicBezTo>
                <a:cubicBezTo>
                  <a:pt x="26442" y="5363"/>
                  <a:pt x="41790" y="-751"/>
                  <a:pt x="57568" y="69"/>
                </a:cubicBezTo>
                <a:cubicBezTo>
                  <a:pt x="72497" y="-558"/>
                  <a:pt x="86954" y="5378"/>
                  <a:pt x="97135" y="16316"/>
                </a:cubicBezTo>
                <a:cubicBezTo>
                  <a:pt x="107469" y="28001"/>
                  <a:pt x="112867" y="43240"/>
                  <a:pt x="112191" y="58824"/>
                </a:cubicBezTo>
                <a:cubicBezTo>
                  <a:pt x="113108" y="75309"/>
                  <a:pt x="107583" y="91505"/>
                  <a:pt x="96784" y="103994"/>
                </a:cubicBezTo>
                <a:cubicBezTo>
                  <a:pt x="86148" y="115241"/>
                  <a:pt x="71141" y="121300"/>
                  <a:pt x="55677" y="120591"/>
                </a:cubicBezTo>
                <a:close/>
                <a:moveTo>
                  <a:pt x="56517" y="17016"/>
                </a:moveTo>
                <a:cubicBezTo>
                  <a:pt x="46447" y="16754"/>
                  <a:pt x="36824" y="21177"/>
                  <a:pt x="30466" y="28992"/>
                </a:cubicBezTo>
                <a:cubicBezTo>
                  <a:pt x="23471" y="37963"/>
                  <a:pt x="19919" y="49142"/>
                  <a:pt x="20452" y="60505"/>
                </a:cubicBezTo>
                <a:cubicBezTo>
                  <a:pt x="19896" y="71762"/>
                  <a:pt x="23344" y="82852"/>
                  <a:pt x="30186" y="91809"/>
                </a:cubicBezTo>
                <a:cubicBezTo>
                  <a:pt x="36371" y="99554"/>
                  <a:pt x="45840" y="103938"/>
                  <a:pt x="55747" y="103644"/>
                </a:cubicBezTo>
                <a:cubicBezTo>
                  <a:pt x="65902" y="104190"/>
                  <a:pt x="75743" y="100032"/>
                  <a:pt x="82429" y="92369"/>
                </a:cubicBezTo>
                <a:cubicBezTo>
                  <a:pt x="89236" y="83354"/>
                  <a:pt x="92590" y="72199"/>
                  <a:pt x="91883" y="60925"/>
                </a:cubicBezTo>
                <a:cubicBezTo>
                  <a:pt x="92688" y="49315"/>
                  <a:pt x="89337" y="37797"/>
                  <a:pt x="82429" y="28431"/>
                </a:cubicBezTo>
                <a:cubicBezTo>
                  <a:pt x="76063" y="20769"/>
                  <a:pt x="66468" y="16542"/>
                  <a:pt x="56517" y="17016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3" name="Полілінія: фігура 112">
            <a:extLst>
              <a:ext uri="{FF2B5EF4-FFF2-40B4-BE49-F238E27FC236}">
                <a16:creationId xmlns:a16="http://schemas.microsoft.com/office/drawing/2014/main" id="{B3E05ADD-6F4B-9EFB-29E3-F660CAC1F8C2}"/>
              </a:ext>
            </a:extLst>
          </xdr:cNvPr>
          <xdr:cNvSpPr/>
        </xdr:nvSpPr>
        <xdr:spPr>
          <a:xfrm>
            <a:off x="2084242" y="163877"/>
            <a:ext cx="116633" cy="119961"/>
          </a:xfrm>
          <a:custGeom>
            <a:avLst/>
            <a:gdLst>
              <a:gd name="connsiteX0" fmla="*/ 67585 w 116633"/>
              <a:gd name="connsiteY0" fmla="*/ 105462 h 119961"/>
              <a:gd name="connsiteX1" fmla="*/ 67585 w 116633"/>
              <a:gd name="connsiteY1" fmla="*/ 119958 h 119961"/>
              <a:gd name="connsiteX2" fmla="*/ 49097 w 116633"/>
              <a:gd name="connsiteY2" fmla="*/ 119958 h 119961"/>
              <a:gd name="connsiteX3" fmla="*/ 49097 w 116633"/>
              <a:gd name="connsiteY3" fmla="*/ 105462 h 119961"/>
              <a:gd name="connsiteX4" fmla="*/ 46856 w 116633"/>
              <a:gd name="connsiteY4" fmla="*/ 105462 h 119961"/>
              <a:gd name="connsiteX5" fmla="*/ 11 w 116633"/>
              <a:gd name="connsiteY5" fmla="*/ 61163 h 119961"/>
              <a:gd name="connsiteX6" fmla="*/ 6 w 116633"/>
              <a:gd name="connsiteY6" fmla="*/ 58822 h 119961"/>
              <a:gd name="connsiteX7" fmla="*/ 12961 w 116633"/>
              <a:gd name="connsiteY7" fmla="*/ 26888 h 119961"/>
              <a:gd name="connsiteX8" fmla="*/ 46015 w 116633"/>
              <a:gd name="connsiteY8" fmla="*/ 14002 h 119961"/>
              <a:gd name="connsiteX9" fmla="*/ 49097 w 116633"/>
              <a:gd name="connsiteY9" fmla="*/ 14002 h 119961"/>
              <a:gd name="connsiteX10" fmla="*/ 49097 w 116633"/>
              <a:gd name="connsiteY10" fmla="*/ -4 h 119961"/>
              <a:gd name="connsiteX11" fmla="*/ 67585 w 116633"/>
              <a:gd name="connsiteY11" fmla="*/ -4 h 119961"/>
              <a:gd name="connsiteX12" fmla="*/ 67585 w 116633"/>
              <a:gd name="connsiteY12" fmla="*/ 14002 h 119961"/>
              <a:gd name="connsiteX13" fmla="*/ 70036 w 116633"/>
              <a:gd name="connsiteY13" fmla="*/ 14002 h 119961"/>
              <a:gd name="connsiteX14" fmla="*/ 103650 w 116633"/>
              <a:gd name="connsiteY14" fmla="*/ 26888 h 119961"/>
              <a:gd name="connsiteX15" fmla="*/ 116606 w 116633"/>
              <a:gd name="connsiteY15" fmla="*/ 58821 h 119961"/>
              <a:gd name="connsiteX16" fmla="*/ 103650 w 116633"/>
              <a:gd name="connsiteY16" fmla="*/ 91876 h 119961"/>
              <a:gd name="connsiteX17" fmla="*/ 70036 w 116633"/>
              <a:gd name="connsiteY17" fmla="*/ 105462 h 119961"/>
              <a:gd name="connsiteX18" fmla="*/ 49097 w 116633"/>
              <a:gd name="connsiteY18" fmla="*/ 89915 h 119961"/>
              <a:gd name="connsiteX19" fmla="*/ 49097 w 116633"/>
              <a:gd name="connsiteY19" fmla="*/ 29339 h 119961"/>
              <a:gd name="connsiteX20" fmla="*/ 47626 w 116633"/>
              <a:gd name="connsiteY20" fmla="*/ 29339 h 119961"/>
              <a:gd name="connsiteX21" fmla="*/ 27808 w 116633"/>
              <a:gd name="connsiteY21" fmla="*/ 37672 h 119961"/>
              <a:gd name="connsiteX22" fmla="*/ 20314 w 116633"/>
              <a:gd name="connsiteY22" fmla="*/ 59172 h 119961"/>
              <a:gd name="connsiteX23" fmla="*/ 27737 w 116633"/>
              <a:gd name="connsiteY23" fmla="*/ 81581 h 119961"/>
              <a:gd name="connsiteX24" fmla="*/ 47206 w 116633"/>
              <a:gd name="connsiteY24" fmla="*/ 89915 h 119961"/>
              <a:gd name="connsiteX25" fmla="*/ 67585 w 116633"/>
              <a:gd name="connsiteY25" fmla="*/ 29339 h 119961"/>
              <a:gd name="connsiteX26" fmla="*/ 67585 w 116633"/>
              <a:gd name="connsiteY26" fmla="*/ 89915 h 119961"/>
              <a:gd name="connsiteX27" fmla="*/ 69475 w 116633"/>
              <a:gd name="connsiteY27" fmla="*/ 89915 h 119961"/>
              <a:gd name="connsiteX28" fmla="*/ 89224 w 116633"/>
              <a:gd name="connsiteY28" fmla="*/ 81511 h 119961"/>
              <a:gd name="connsiteX29" fmla="*/ 96647 w 116633"/>
              <a:gd name="connsiteY29" fmla="*/ 59172 h 119961"/>
              <a:gd name="connsiteX30" fmla="*/ 89224 w 116633"/>
              <a:gd name="connsiteY30" fmla="*/ 37532 h 119961"/>
              <a:gd name="connsiteX31" fmla="*/ 69335 w 116633"/>
              <a:gd name="connsiteY31" fmla="*/ 29339 h 11996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</a:cxnLst>
            <a:rect l="l" t="t" r="r" b="b"/>
            <a:pathLst>
              <a:path w="116633" h="119961">
                <a:moveTo>
                  <a:pt x="67585" y="105462"/>
                </a:moveTo>
                <a:lnTo>
                  <a:pt x="67585" y="119958"/>
                </a:lnTo>
                <a:lnTo>
                  <a:pt x="49097" y="119958"/>
                </a:lnTo>
                <a:lnTo>
                  <a:pt x="49097" y="105462"/>
                </a:lnTo>
                <a:lnTo>
                  <a:pt x="46856" y="105462"/>
                </a:lnTo>
                <a:cubicBezTo>
                  <a:pt x="21687" y="106165"/>
                  <a:pt x="714" y="86331"/>
                  <a:pt x="11" y="61163"/>
                </a:cubicBezTo>
                <a:cubicBezTo>
                  <a:pt x="-11" y="60383"/>
                  <a:pt x="-13" y="59602"/>
                  <a:pt x="6" y="58822"/>
                </a:cubicBezTo>
                <a:cubicBezTo>
                  <a:pt x="-300" y="46839"/>
                  <a:pt x="4394" y="35270"/>
                  <a:pt x="12961" y="26888"/>
                </a:cubicBezTo>
                <a:cubicBezTo>
                  <a:pt x="21729" y="18215"/>
                  <a:pt x="33691" y="13551"/>
                  <a:pt x="46015" y="14002"/>
                </a:cubicBezTo>
                <a:lnTo>
                  <a:pt x="49097" y="14002"/>
                </a:lnTo>
                <a:lnTo>
                  <a:pt x="49097" y="-4"/>
                </a:lnTo>
                <a:lnTo>
                  <a:pt x="67585" y="-4"/>
                </a:lnTo>
                <a:lnTo>
                  <a:pt x="67585" y="14002"/>
                </a:lnTo>
                <a:lnTo>
                  <a:pt x="70036" y="14002"/>
                </a:lnTo>
                <a:cubicBezTo>
                  <a:pt x="82528" y="13537"/>
                  <a:pt x="94669" y="18191"/>
                  <a:pt x="103650" y="26888"/>
                </a:cubicBezTo>
                <a:cubicBezTo>
                  <a:pt x="112261" y="35241"/>
                  <a:pt x="116963" y="46830"/>
                  <a:pt x="116606" y="58821"/>
                </a:cubicBezTo>
                <a:cubicBezTo>
                  <a:pt x="116931" y="71138"/>
                  <a:pt x="112258" y="83061"/>
                  <a:pt x="103650" y="91876"/>
                </a:cubicBezTo>
                <a:cubicBezTo>
                  <a:pt x="94844" y="100914"/>
                  <a:pt x="82649" y="105843"/>
                  <a:pt x="70036" y="105462"/>
                </a:cubicBezTo>
                <a:close/>
                <a:moveTo>
                  <a:pt x="49097" y="89915"/>
                </a:moveTo>
                <a:lnTo>
                  <a:pt x="49097" y="29339"/>
                </a:lnTo>
                <a:lnTo>
                  <a:pt x="47626" y="29339"/>
                </a:lnTo>
                <a:cubicBezTo>
                  <a:pt x="40109" y="29029"/>
                  <a:pt x="32845" y="32084"/>
                  <a:pt x="27808" y="37672"/>
                </a:cubicBezTo>
                <a:cubicBezTo>
                  <a:pt x="22675" y="43630"/>
                  <a:pt x="19997" y="51315"/>
                  <a:pt x="20314" y="59172"/>
                </a:cubicBezTo>
                <a:cubicBezTo>
                  <a:pt x="19871" y="67311"/>
                  <a:pt x="22523" y="75316"/>
                  <a:pt x="27737" y="81581"/>
                </a:cubicBezTo>
                <a:cubicBezTo>
                  <a:pt x="32695" y="87074"/>
                  <a:pt x="39810" y="90120"/>
                  <a:pt x="47206" y="89915"/>
                </a:cubicBezTo>
                <a:close/>
                <a:moveTo>
                  <a:pt x="67585" y="29339"/>
                </a:moveTo>
                <a:lnTo>
                  <a:pt x="67585" y="89915"/>
                </a:lnTo>
                <a:lnTo>
                  <a:pt x="69475" y="89915"/>
                </a:lnTo>
                <a:cubicBezTo>
                  <a:pt x="76989" y="90236"/>
                  <a:pt x="84245" y="87148"/>
                  <a:pt x="89224" y="81511"/>
                </a:cubicBezTo>
                <a:cubicBezTo>
                  <a:pt x="94397" y="75251"/>
                  <a:pt x="97045" y="67283"/>
                  <a:pt x="96647" y="59172"/>
                </a:cubicBezTo>
                <a:cubicBezTo>
                  <a:pt x="96998" y="51279"/>
                  <a:pt x="94346" y="43547"/>
                  <a:pt x="89224" y="37532"/>
                </a:cubicBezTo>
                <a:cubicBezTo>
                  <a:pt x="84133" y="31993"/>
                  <a:pt x="76851" y="28992"/>
                  <a:pt x="69335" y="29339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4" name="Полілінія: фігура 113">
            <a:extLst>
              <a:ext uri="{FF2B5EF4-FFF2-40B4-BE49-F238E27FC236}">
                <a16:creationId xmlns:a16="http://schemas.microsoft.com/office/drawing/2014/main" id="{B3FABEA6-F69B-38B8-81C7-86A25E4B573F}"/>
              </a:ext>
            </a:extLst>
          </xdr:cNvPr>
          <xdr:cNvSpPr/>
        </xdr:nvSpPr>
        <xdr:spPr>
          <a:xfrm>
            <a:off x="2221305" y="166888"/>
            <a:ext cx="65618" cy="116600"/>
          </a:xfrm>
          <a:custGeom>
            <a:avLst/>
            <a:gdLst>
              <a:gd name="connsiteX0" fmla="*/ 65470 w 65618"/>
              <a:gd name="connsiteY0" fmla="*/ 116596 h 116600"/>
              <a:gd name="connsiteX1" fmla="*/ -9 w 65618"/>
              <a:gd name="connsiteY1" fmla="*/ 116596 h 116600"/>
              <a:gd name="connsiteX2" fmla="*/ -9 w 65618"/>
              <a:gd name="connsiteY2" fmla="*/ -4 h 116600"/>
              <a:gd name="connsiteX3" fmla="*/ 63019 w 65618"/>
              <a:gd name="connsiteY3" fmla="*/ -4 h 116600"/>
              <a:gd name="connsiteX4" fmla="*/ 63019 w 65618"/>
              <a:gd name="connsiteY4" fmla="*/ 16383 h 116600"/>
              <a:gd name="connsiteX5" fmla="*/ 19460 w 65618"/>
              <a:gd name="connsiteY5" fmla="*/ 16383 h 116600"/>
              <a:gd name="connsiteX6" fmla="*/ 19460 w 65618"/>
              <a:gd name="connsiteY6" fmla="*/ 49437 h 116600"/>
              <a:gd name="connsiteX7" fmla="*/ 59587 w 65618"/>
              <a:gd name="connsiteY7" fmla="*/ 49437 h 116600"/>
              <a:gd name="connsiteX8" fmla="*/ 59587 w 65618"/>
              <a:gd name="connsiteY8" fmla="*/ 65895 h 116600"/>
              <a:gd name="connsiteX9" fmla="*/ 19460 w 65618"/>
              <a:gd name="connsiteY9" fmla="*/ 65895 h 116600"/>
              <a:gd name="connsiteX10" fmla="*/ 19460 w 65618"/>
              <a:gd name="connsiteY10" fmla="*/ 100419 h 116600"/>
              <a:gd name="connsiteX11" fmla="*/ 65610 w 65618"/>
              <a:gd name="connsiteY11" fmla="*/ 100419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5618" h="116600">
                <a:moveTo>
                  <a:pt x="65470" y="116596"/>
                </a:moveTo>
                <a:lnTo>
                  <a:pt x="-9" y="116596"/>
                </a:lnTo>
                <a:lnTo>
                  <a:pt x="-9" y="-4"/>
                </a:lnTo>
                <a:lnTo>
                  <a:pt x="63019" y="-4"/>
                </a:lnTo>
                <a:lnTo>
                  <a:pt x="63019" y="16383"/>
                </a:lnTo>
                <a:lnTo>
                  <a:pt x="19460" y="16383"/>
                </a:lnTo>
                <a:lnTo>
                  <a:pt x="19460" y="49437"/>
                </a:lnTo>
                <a:lnTo>
                  <a:pt x="59587" y="49437"/>
                </a:lnTo>
                <a:lnTo>
                  <a:pt x="59587" y="65895"/>
                </a:lnTo>
                <a:lnTo>
                  <a:pt x="19460" y="65895"/>
                </a:lnTo>
                <a:lnTo>
                  <a:pt x="19460" y="100419"/>
                </a:lnTo>
                <a:lnTo>
                  <a:pt x="65610" y="100419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5" name="Полілінія: фігура 114">
            <a:extLst>
              <a:ext uri="{FF2B5EF4-FFF2-40B4-BE49-F238E27FC236}">
                <a16:creationId xmlns:a16="http://schemas.microsoft.com/office/drawing/2014/main" id="{EB035DD0-3998-EB34-CC26-7A0F26AB00EB}"/>
              </a:ext>
            </a:extLst>
          </xdr:cNvPr>
          <xdr:cNvSpPr/>
        </xdr:nvSpPr>
        <xdr:spPr>
          <a:xfrm>
            <a:off x="2300032" y="165034"/>
            <a:ext cx="88785" cy="120610"/>
          </a:xfrm>
          <a:custGeom>
            <a:avLst/>
            <a:gdLst>
              <a:gd name="connsiteX0" fmla="*/ 88777 w 88785"/>
              <a:gd name="connsiteY0" fmla="*/ 113548 h 120610"/>
              <a:gd name="connsiteX1" fmla="*/ 56003 w 88785"/>
              <a:gd name="connsiteY1" fmla="*/ 120551 h 120610"/>
              <a:gd name="connsiteX2" fmla="*/ 15386 w 88785"/>
              <a:gd name="connsiteY2" fmla="*/ 104515 h 120610"/>
              <a:gd name="connsiteX3" fmla="*/ 49 w 88785"/>
              <a:gd name="connsiteY3" fmla="*/ 62496 h 120610"/>
              <a:gd name="connsiteX4" fmla="*/ 17276 w 88785"/>
              <a:gd name="connsiteY4" fmla="*/ 17257 h 120610"/>
              <a:gd name="connsiteX5" fmla="*/ 60765 w 88785"/>
              <a:gd name="connsiteY5" fmla="*/ 29 h 120610"/>
              <a:gd name="connsiteX6" fmla="*/ 88777 w 88785"/>
              <a:gd name="connsiteY6" fmla="*/ 4791 h 120610"/>
              <a:gd name="connsiteX7" fmla="*/ 88777 w 88785"/>
              <a:gd name="connsiteY7" fmla="*/ 23980 h 120610"/>
              <a:gd name="connsiteX8" fmla="*/ 62796 w 88785"/>
              <a:gd name="connsiteY8" fmla="*/ 16977 h 120610"/>
              <a:gd name="connsiteX9" fmla="*/ 32053 w 88785"/>
              <a:gd name="connsiteY9" fmla="*/ 29092 h 120610"/>
              <a:gd name="connsiteX10" fmla="*/ 20358 w 88785"/>
              <a:gd name="connsiteY10" fmla="*/ 61516 h 120610"/>
              <a:gd name="connsiteX11" fmla="*/ 31282 w 88785"/>
              <a:gd name="connsiteY11" fmla="*/ 92189 h 120610"/>
              <a:gd name="connsiteX12" fmla="*/ 60205 w 88785"/>
              <a:gd name="connsiteY12" fmla="*/ 103604 h 120610"/>
              <a:gd name="connsiteX13" fmla="*/ 88777 w 88785"/>
              <a:gd name="connsiteY13" fmla="*/ 95761 h 1206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785" h="120610">
                <a:moveTo>
                  <a:pt x="88777" y="113548"/>
                </a:moveTo>
                <a:cubicBezTo>
                  <a:pt x="78574" y="118483"/>
                  <a:pt x="67332" y="120885"/>
                  <a:pt x="56003" y="120551"/>
                </a:cubicBezTo>
                <a:cubicBezTo>
                  <a:pt x="40796" y="121244"/>
                  <a:pt x="26018" y="115409"/>
                  <a:pt x="15386" y="104515"/>
                </a:cubicBezTo>
                <a:cubicBezTo>
                  <a:pt x="4880" y="93111"/>
                  <a:pt x="-640" y="77986"/>
                  <a:pt x="49" y="62496"/>
                </a:cubicBezTo>
                <a:cubicBezTo>
                  <a:pt x="-678" y="45689"/>
                  <a:pt x="5554" y="29324"/>
                  <a:pt x="17276" y="17257"/>
                </a:cubicBezTo>
                <a:cubicBezTo>
                  <a:pt x="28778" y="5764"/>
                  <a:pt x="44514" y="-469"/>
                  <a:pt x="60765" y="29"/>
                </a:cubicBezTo>
                <a:cubicBezTo>
                  <a:pt x="70326" y="-262"/>
                  <a:pt x="79849" y="1357"/>
                  <a:pt x="88777" y="4791"/>
                </a:cubicBezTo>
                <a:lnTo>
                  <a:pt x="88777" y="23980"/>
                </a:lnTo>
                <a:cubicBezTo>
                  <a:pt x="80912" y="19332"/>
                  <a:pt x="71931" y="16911"/>
                  <a:pt x="62796" y="16977"/>
                </a:cubicBezTo>
                <a:cubicBezTo>
                  <a:pt x="51302" y="16520"/>
                  <a:pt x="40145" y="20916"/>
                  <a:pt x="32053" y="29092"/>
                </a:cubicBezTo>
                <a:cubicBezTo>
                  <a:pt x="23968" y="37897"/>
                  <a:pt x="19754" y="49578"/>
                  <a:pt x="20358" y="61516"/>
                </a:cubicBezTo>
                <a:cubicBezTo>
                  <a:pt x="19791" y="72784"/>
                  <a:pt x="23721" y="83816"/>
                  <a:pt x="31282" y="92189"/>
                </a:cubicBezTo>
                <a:cubicBezTo>
                  <a:pt x="38871" y="99919"/>
                  <a:pt x="49382" y="104068"/>
                  <a:pt x="60205" y="103604"/>
                </a:cubicBezTo>
                <a:cubicBezTo>
                  <a:pt x="70291" y="103838"/>
                  <a:pt x="80224" y="101112"/>
                  <a:pt x="88777" y="9576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6" name="Полілінія: фігура 115">
            <a:extLst>
              <a:ext uri="{FF2B5EF4-FFF2-40B4-BE49-F238E27FC236}">
                <a16:creationId xmlns:a16="http://schemas.microsoft.com/office/drawing/2014/main" id="{53CC858C-023E-12EE-1618-71242B4892A9}"/>
              </a:ext>
            </a:extLst>
          </xdr:cNvPr>
          <xdr:cNvSpPr/>
        </xdr:nvSpPr>
        <xdr:spPr>
          <a:xfrm>
            <a:off x="2410877" y="166888"/>
            <a:ext cx="19958" cy="116600"/>
          </a:xfrm>
          <a:custGeom>
            <a:avLst/>
            <a:gdLst>
              <a:gd name="connsiteX0" fmla="*/ 19950 w 19958"/>
              <a:gd name="connsiteY0" fmla="*/ 116596 h 116600"/>
              <a:gd name="connsiteX1" fmla="*/ -9 w 19958"/>
              <a:gd name="connsiteY1" fmla="*/ 116596 h 116600"/>
              <a:gd name="connsiteX2" fmla="*/ -9 w 19958"/>
              <a:gd name="connsiteY2" fmla="*/ -4 h 116600"/>
              <a:gd name="connsiteX3" fmla="*/ 19950 w 19958"/>
              <a:gd name="connsiteY3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58" h="116600">
                <a:moveTo>
                  <a:pt x="19950" y="116596"/>
                </a:moveTo>
                <a:lnTo>
                  <a:pt x="-9" y="116596"/>
                </a:lnTo>
                <a:lnTo>
                  <a:pt x="-9" y="-4"/>
                </a:lnTo>
                <a:lnTo>
                  <a:pt x="19950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7" name="Полілінія: фігура 116">
            <a:extLst>
              <a:ext uri="{FF2B5EF4-FFF2-40B4-BE49-F238E27FC236}">
                <a16:creationId xmlns:a16="http://schemas.microsoft.com/office/drawing/2014/main" id="{31BB6313-03AD-8145-4BC4-60757084D6A7}"/>
              </a:ext>
            </a:extLst>
          </xdr:cNvPr>
          <xdr:cNvSpPr/>
        </xdr:nvSpPr>
        <xdr:spPr>
          <a:xfrm>
            <a:off x="2459688" y="129912"/>
            <a:ext cx="98742" cy="153786"/>
          </a:xfrm>
          <a:custGeom>
            <a:avLst/>
            <a:gdLst>
              <a:gd name="connsiteX0" fmla="*/ 98734 w 98742"/>
              <a:gd name="connsiteY0" fmla="*/ 153572 h 153786"/>
              <a:gd name="connsiteX1" fmla="*/ 80106 w 98742"/>
              <a:gd name="connsiteY1" fmla="*/ 153572 h 153786"/>
              <a:gd name="connsiteX2" fmla="*/ 80106 w 98742"/>
              <a:gd name="connsiteY2" fmla="*/ 75909 h 153786"/>
              <a:gd name="connsiteX3" fmla="*/ 80946 w 98742"/>
              <a:gd name="connsiteY3" fmla="*/ 61062 h 153786"/>
              <a:gd name="connsiteX4" fmla="*/ 80456 w 98742"/>
              <a:gd name="connsiteY4" fmla="*/ 61062 h 153786"/>
              <a:gd name="connsiteX5" fmla="*/ 77025 w 98742"/>
              <a:gd name="connsiteY5" fmla="*/ 68065 h 153786"/>
              <a:gd name="connsiteX6" fmla="*/ 21001 w 98742"/>
              <a:gd name="connsiteY6" fmla="*/ 153783 h 153786"/>
              <a:gd name="connsiteX7" fmla="*/ -9 w 98742"/>
              <a:gd name="connsiteY7" fmla="*/ 153783 h 153786"/>
              <a:gd name="connsiteX8" fmla="*/ -9 w 98742"/>
              <a:gd name="connsiteY8" fmla="*/ 36972 h 153786"/>
              <a:gd name="connsiteX9" fmla="*/ 18690 w 98742"/>
              <a:gd name="connsiteY9" fmla="*/ 36972 h 153786"/>
              <a:gd name="connsiteX10" fmla="*/ 18690 w 98742"/>
              <a:gd name="connsiteY10" fmla="*/ 111134 h 153786"/>
              <a:gd name="connsiteX11" fmla="*/ 18059 w 98742"/>
              <a:gd name="connsiteY11" fmla="*/ 127801 h 153786"/>
              <a:gd name="connsiteX12" fmla="*/ 18059 w 98742"/>
              <a:gd name="connsiteY12" fmla="*/ 127801 h 153786"/>
              <a:gd name="connsiteX13" fmla="*/ 22331 w 98742"/>
              <a:gd name="connsiteY13" fmla="*/ 120798 h 153786"/>
              <a:gd name="connsiteX14" fmla="*/ 76324 w 98742"/>
              <a:gd name="connsiteY14" fmla="*/ 37112 h 153786"/>
              <a:gd name="connsiteX15" fmla="*/ 98594 w 98742"/>
              <a:gd name="connsiteY15" fmla="*/ 37112 h 153786"/>
              <a:gd name="connsiteX16" fmla="*/ 81787 w 98742"/>
              <a:gd name="connsiteY16" fmla="*/ -4 h 153786"/>
              <a:gd name="connsiteX17" fmla="*/ 71772 w 98742"/>
              <a:gd name="connsiteY17" fmla="*/ 19254 h 153786"/>
              <a:gd name="connsiteX18" fmla="*/ 49853 w 98742"/>
              <a:gd name="connsiteY18" fmla="*/ 26257 h 153786"/>
              <a:gd name="connsiteX19" fmla="*/ 27863 w 98742"/>
              <a:gd name="connsiteY19" fmla="*/ 19254 h 153786"/>
              <a:gd name="connsiteX20" fmla="*/ 18549 w 98742"/>
              <a:gd name="connsiteY20" fmla="*/ -4 h 153786"/>
              <a:gd name="connsiteX21" fmla="*/ 34236 w 98742"/>
              <a:gd name="connsiteY21" fmla="*/ -4 h 153786"/>
              <a:gd name="connsiteX22" fmla="*/ 47202 w 98742"/>
              <a:gd name="connsiteY22" fmla="*/ 14970 h 153786"/>
              <a:gd name="connsiteX23" fmla="*/ 50343 w 98742"/>
              <a:gd name="connsiteY23" fmla="*/ 14843 h 153786"/>
              <a:gd name="connsiteX24" fmla="*/ 61128 w 98742"/>
              <a:gd name="connsiteY24" fmla="*/ 10921 h 153786"/>
              <a:gd name="connsiteX25" fmla="*/ 66380 w 98742"/>
              <a:gd name="connsiteY25" fmla="*/ -4 h 1537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</a:cxnLst>
            <a:rect l="l" t="t" r="r" b="b"/>
            <a:pathLst>
              <a:path w="98742" h="153786">
                <a:moveTo>
                  <a:pt x="98734" y="153572"/>
                </a:moveTo>
                <a:lnTo>
                  <a:pt x="80106" y="153572"/>
                </a:lnTo>
                <a:lnTo>
                  <a:pt x="80106" y="75909"/>
                </a:lnTo>
                <a:cubicBezTo>
                  <a:pt x="79975" y="70945"/>
                  <a:pt x="80256" y="65980"/>
                  <a:pt x="80946" y="61062"/>
                </a:cubicBezTo>
                <a:lnTo>
                  <a:pt x="80456" y="61062"/>
                </a:lnTo>
                <a:cubicBezTo>
                  <a:pt x="79537" y="63500"/>
                  <a:pt x="78388" y="65845"/>
                  <a:pt x="77025" y="68065"/>
                </a:cubicBezTo>
                <a:lnTo>
                  <a:pt x="21001" y="153783"/>
                </a:lnTo>
                <a:lnTo>
                  <a:pt x="-9" y="153783"/>
                </a:lnTo>
                <a:lnTo>
                  <a:pt x="-9" y="36972"/>
                </a:lnTo>
                <a:lnTo>
                  <a:pt x="18690" y="36972"/>
                </a:lnTo>
                <a:lnTo>
                  <a:pt x="18690" y="111134"/>
                </a:lnTo>
                <a:cubicBezTo>
                  <a:pt x="18824" y="116698"/>
                  <a:pt x="18614" y="122264"/>
                  <a:pt x="18059" y="127801"/>
                </a:cubicBezTo>
                <a:lnTo>
                  <a:pt x="18059" y="127801"/>
                </a:lnTo>
                <a:cubicBezTo>
                  <a:pt x="19347" y="125386"/>
                  <a:pt x="20773" y="123048"/>
                  <a:pt x="22331" y="120798"/>
                </a:cubicBezTo>
                <a:lnTo>
                  <a:pt x="76324" y="37112"/>
                </a:lnTo>
                <a:lnTo>
                  <a:pt x="98594" y="37112"/>
                </a:lnTo>
                <a:close/>
                <a:moveTo>
                  <a:pt x="81787" y="-4"/>
                </a:moveTo>
                <a:cubicBezTo>
                  <a:pt x="81252" y="7523"/>
                  <a:pt x="77628" y="14494"/>
                  <a:pt x="71772" y="19254"/>
                </a:cubicBezTo>
                <a:cubicBezTo>
                  <a:pt x="65509" y="24079"/>
                  <a:pt x="57753" y="26557"/>
                  <a:pt x="49853" y="26257"/>
                </a:cubicBezTo>
                <a:cubicBezTo>
                  <a:pt x="41922" y="26622"/>
                  <a:pt x="34123" y="24138"/>
                  <a:pt x="27863" y="19254"/>
                </a:cubicBezTo>
                <a:cubicBezTo>
                  <a:pt x="22152" y="14459"/>
                  <a:pt x="18763" y="7451"/>
                  <a:pt x="18549" y="-4"/>
                </a:cubicBezTo>
                <a:lnTo>
                  <a:pt x="34236" y="-4"/>
                </a:lnTo>
                <a:cubicBezTo>
                  <a:pt x="33682" y="7711"/>
                  <a:pt x="39486" y="14416"/>
                  <a:pt x="47202" y="14970"/>
                </a:cubicBezTo>
                <a:cubicBezTo>
                  <a:pt x="48250" y="15046"/>
                  <a:pt x="49304" y="15003"/>
                  <a:pt x="50343" y="14843"/>
                </a:cubicBezTo>
                <a:cubicBezTo>
                  <a:pt x="54310" y="14980"/>
                  <a:pt x="58176" y="13574"/>
                  <a:pt x="61128" y="10921"/>
                </a:cubicBezTo>
                <a:cubicBezTo>
                  <a:pt x="64144" y="8036"/>
                  <a:pt x="66011" y="4154"/>
                  <a:pt x="66380" y="-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8" name="Полілінія: фігура 117">
            <a:extLst>
              <a:ext uri="{FF2B5EF4-FFF2-40B4-BE49-F238E27FC236}">
                <a16:creationId xmlns:a16="http://schemas.microsoft.com/office/drawing/2014/main" id="{D2794F77-6444-D540-6743-B238E50225D8}"/>
              </a:ext>
            </a:extLst>
          </xdr:cNvPr>
          <xdr:cNvSpPr/>
        </xdr:nvSpPr>
        <xdr:spPr>
          <a:xfrm>
            <a:off x="2587073" y="166888"/>
            <a:ext cx="93980" cy="116600"/>
          </a:xfrm>
          <a:custGeom>
            <a:avLst/>
            <a:gdLst>
              <a:gd name="connsiteX0" fmla="*/ 93972 w 93980"/>
              <a:gd name="connsiteY0" fmla="*/ 116596 h 116600"/>
              <a:gd name="connsiteX1" fmla="*/ 74574 w 93980"/>
              <a:gd name="connsiteY1" fmla="*/ 116596 h 116600"/>
              <a:gd name="connsiteX2" fmla="*/ 74574 w 93980"/>
              <a:gd name="connsiteY2" fmla="*/ 65895 h 116600"/>
              <a:gd name="connsiteX3" fmla="*/ 19670 w 93980"/>
              <a:gd name="connsiteY3" fmla="*/ 65895 h 116600"/>
              <a:gd name="connsiteX4" fmla="*/ 19670 w 93980"/>
              <a:gd name="connsiteY4" fmla="*/ 116456 h 116600"/>
              <a:gd name="connsiteX5" fmla="*/ -9 w 93980"/>
              <a:gd name="connsiteY5" fmla="*/ 116456 h 116600"/>
              <a:gd name="connsiteX6" fmla="*/ -9 w 93980"/>
              <a:gd name="connsiteY6" fmla="*/ -4 h 116600"/>
              <a:gd name="connsiteX7" fmla="*/ 19390 w 93980"/>
              <a:gd name="connsiteY7" fmla="*/ -4 h 116600"/>
              <a:gd name="connsiteX8" fmla="*/ 19390 w 93980"/>
              <a:gd name="connsiteY8" fmla="*/ 49017 h 116600"/>
              <a:gd name="connsiteX9" fmla="*/ 74293 w 93980"/>
              <a:gd name="connsiteY9" fmla="*/ 49017 h 116600"/>
              <a:gd name="connsiteX10" fmla="*/ 74293 w 93980"/>
              <a:gd name="connsiteY10" fmla="*/ -4 h 116600"/>
              <a:gd name="connsiteX11" fmla="*/ 93692 w 93980"/>
              <a:gd name="connsiteY11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93980" h="116600">
                <a:moveTo>
                  <a:pt x="93972" y="116596"/>
                </a:moveTo>
                <a:lnTo>
                  <a:pt x="74574" y="116596"/>
                </a:lnTo>
                <a:lnTo>
                  <a:pt x="74574" y="65895"/>
                </a:lnTo>
                <a:lnTo>
                  <a:pt x="19670" y="65895"/>
                </a:lnTo>
                <a:lnTo>
                  <a:pt x="19670" y="116456"/>
                </a:lnTo>
                <a:lnTo>
                  <a:pt x="-9" y="116456"/>
                </a:lnTo>
                <a:lnTo>
                  <a:pt x="-9" y="-4"/>
                </a:lnTo>
                <a:lnTo>
                  <a:pt x="19390" y="-4"/>
                </a:lnTo>
                <a:lnTo>
                  <a:pt x="19390" y="49017"/>
                </a:lnTo>
                <a:lnTo>
                  <a:pt x="74293" y="49017"/>
                </a:lnTo>
                <a:lnTo>
                  <a:pt x="74293" y="-4"/>
                </a:lnTo>
                <a:lnTo>
                  <a:pt x="93692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9" name="Полілінія: фігура 118">
            <a:extLst>
              <a:ext uri="{FF2B5EF4-FFF2-40B4-BE49-F238E27FC236}">
                <a16:creationId xmlns:a16="http://schemas.microsoft.com/office/drawing/2014/main" id="{AF20A5F8-AD91-E18C-7E09-B97B052AEC6B}"/>
              </a:ext>
            </a:extLst>
          </xdr:cNvPr>
          <xdr:cNvSpPr/>
        </xdr:nvSpPr>
        <xdr:spPr>
          <a:xfrm>
            <a:off x="2709766" y="166888"/>
            <a:ext cx="99022" cy="116810"/>
          </a:xfrm>
          <a:custGeom>
            <a:avLst/>
            <a:gdLst>
              <a:gd name="connsiteX0" fmla="*/ 99014 w 99022"/>
              <a:gd name="connsiteY0" fmla="*/ 116596 h 116810"/>
              <a:gd name="connsiteX1" fmla="*/ 80386 w 99022"/>
              <a:gd name="connsiteY1" fmla="*/ 116596 h 116810"/>
              <a:gd name="connsiteX2" fmla="*/ 80386 w 99022"/>
              <a:gd name="connsiteY2" fmla="*/ 38933 h 116810"/>
              <a:gd name="connsiteX3" fmla="*/ 81156 w 99022"/>
              <a:gd name="connsiteY3" fmla="*/ 24086 h 116810"/>
              <a:gd name="connsiteX4" fmla="*/ 80386 w 99022"/>
              <a:gd name="connsiteY4" fmla="*/ 24086 h 116810"/>
              <a:gd name="connsiteX5" fmla="*/ 77025 w 99022"/>
              <a:gd name="connsiteY5" fmla="*/ 31090 h 116810"/>
              <a:gd name="connsiteX6" fmla="*/ 21001 w 99022"/>
              <a:gd name="connsiteY6" fmla="*/ 116807 h 116810"/>
              <a:gd name="connsiteX7" fmla="*/ -9 w 99022"/>
              <a:gd name="connsiteY7" fmla="*/ 116807 h 116810"/>
              <a:gd name="connsiteX8" fmla="*/ -9 w 99022"/>
              <a:gd name="connsiteY8" fmla="*/ -4 h 116810"/>
              <a:gd name="connsiteX9" fmla="*/ 18690 w 99022"/>
              <a:gd name="connsiteY9" fmla="*/ -4 h 116810"/>
              <a:gd name="connsiteX10" fmla="*/ 18690 w 99022"/>
              <a:gd name="connsiteY10" fmla="*/ 74158 h 116810"/>
              <a:gd name="connsiteX11" fmla="*/ 17989 w 99022"/>
              <a:gd name="connsiteY11" fmla="*/ 90825 h 116810"/>
              <a:gd name="connsiteX12" fmla="*/ 18340 w 99022"/>
              <a:gd name="connsiteY12" fmla="*/ 90825 h 116810"/>
              <a:gd name="connsiteX13" fmla="*/ 22541 w 99022"/>
              <a:gd name="connsiteY13" fmla="*/ 83822 h 116810"/>
              <a:gd name="connsiteX14" fmla="*/ 76604 w 99022"/>
              <a:gd name="connsiteY14" fmla="*/ 136 h 116810"/>
              <a:gd name="connsiteX15" fmla="*/ 98874 w 99022"/>
              <a:gd name="connsiteY15" fmla="*/ 136 h 1168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9022" h="116810">
                <a:moveTo>
                  <a:pt x="99014" y="116596"/>
                </a:moveTo>
                <a:lnTo>
                  <a:pt x="80386" y="116596"/>
                </a:lnTo>
                <a:lnTo>
                  <a:pt x="80386" y="38933"/>
                </a:lnTo>
                <a:cubicBezTo>
                  <a:pt x="80278" y="33972"/>
                  <a:pt x="80536" y="29010"/>
                  <a:pt x="81156" y="24086"/>
                </a:cubicBezTo>
                <a:lnTo>
                  <a:pt x="80386" y="24086"/>
                </a:lnTo>
                <a:cubicBezTo>
                  <a:pt x="79521" y="26535"/>
                  <a:pt x="78394" y="28883"/>
                  <a:pt x="77025" y="31090"/>
                </a:cubicBezTo>
                <a:lnTo>
                  <a:pt x="21001" y="116807"/>
                </a:lnTo>
                <a:lnTo>
                  <a:pt x="-9" y="11680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52" y="79723"/>
                  <a:pt x="18618" y="85293"/>
                  <a:pt x="17989" y="90825"/>
                </a:cubicBezTo>
                <a:lnTo>
                  <a:pt x="18340" y="90825"/>
                </a:lnTo>
                <a:cubicBezTo>
                  <a:pt x="19601" y="88410"/>
                  <a:pt x="21004" y="86072"/>
                  <a:pt x="22541" y="83822"/>
                </a:cubicBezTo>
                <a:lnTo>
                  <a:pt x="76604" y="136"/>
                </a:lnTo>
                <a:lnTo>
                  <a:pt x="9887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0" name="Полілінія: фігура 119">
            <a:extLst>
              <a:ext uri="{FF2B5EF4-FFF2-40B4-BE49-F238E27FC236}">
                <a16:creationId xmlns:a16="http://schemas.microsoft.com/office/drawing/2014/main" id="{C5FE588E-003F-00FB-AB36-271480B86435}"/>
              </a:ext>
            </a:extLst>
          </xdr:cNvPr>
          <xdr:cNvSpPr/>
        </xdr:nvSpPr>
        <xdr:spPr>
          <a:xfrm>
            <a:off x="2837851" y="129912"/>
            <a:ext cx="98952" cy="153786"/>
          </a:xfrm>
          <a:custGeom>
            <a:avLst/>
            <a:gdLst>
              <a:gd name="connsiteX0" fmla="*/ 98804 w 98952"/>
              <a:gd name="connsiteY0" fmla="*/ 153572 h 153786"/>
              <a:gd name="connsiteX1" fmla="*/ 80176 w 98952"/>
              <a:gd name="connsiteY1" fmla="*/ 153572 h 153786"/>
              <a:gd name="connsiteX2" fmla="*/ 80176 w 98952"/>
              <a:gd name="connsiteY2" fmla="*/ 75909 h 153786"/>
              <a:gd name="connsiteX3" fmla="*/ 80946 w 98952"/>
              <a:gd name="connsiteY3" fmla="*/ 61062 h 153786"/>
              <a:gd name="connsiteX4" fmla="*/ 80456 w 98952"/>
              <a:gd name="connsiteY4" fmla="*/ 61062 h 153786"/>
              <a:gd name="connsiteX5" fmla="*/ 77025 w 98952"/>
              <a:gd name="connsiteY5" fmla="*/ 68065 h 153786"/>
              <a:gd name="connsiteX6" fmla="*/ 21001 w 98952"/>
              <a:gd name="connsiteY6" fmla="*/ 153783 h 153786"/>
              <a:gd name="connsiteX7" fmla="*/ -9 w 98952"/>
              <a:gd name="connsiteY7" fmla="*/ 153783 h 153786"/>
              <a:gd name="connsiteX8" fmla="*/ -9 w 98952"/>
              <a:gd name="connsiteY8" fmla="*/ 36972 h 153786"/>
              <a:gd name="connsiteX9" fmla="*/ 18690 w 98952"/>
              <a:gd name="connsiteY9" fmla="*/ 36972 h 153786"/>
              <a:gd name="connsiteX10" fmla="*/ 18690 w 98952"/>
              <a:gd name="connsiteY10" fmla="*/ 111134 h 153786"/>
              <a:gd name="connsiteX11" fmla="*/ 18059 w 98952"/>
              <a:gd name="connsiteY11" fmla="*/ 127801 h 153786"/>
              <a:gd name="connsiteX12" fmla="*/ 18409 w 98952"/>
              <a:gd name="connsiteY12" fmla="*/ 127801 h 153786"/>
              <a:gd name="connsiteX13" fmla="*/ 22611 w 98952"/>
              <a:gd name="connsiteY13" fmla="*/ 120798 h 153786"/>
              <a:gd name="connsiteX14" fmla="*/ 76604 w 98952"/>
              <a:gd name="connsiteY14" fmla="*/ 37112 h 153786"/>
              <a:gd name="connsiteX15" fmla="*/ 98944 w 98952"/>
              <a:gd name="connsiteY15" fmla="*/ 37112 h 153786"/>
              <a:gd name="connsiteX16" fmla="*/ 81857 w 98952"/>
              <a:gd name="connsiteY16" fmla="*/ -4 h 153786"/>
              <a:gd name="connsiteX17" fmla="*/ 71772 w 98952"/>
              <a:gd name="connsiteY17" fmla="*/ 19254 h 153786"/>
              <a:gd name="connsiteX18" fmla="*/ 27864 w 98952"/>
              <a:gd name="connsiteY18" fmla="*/ 19254 h 153786"/>
              <a:gd name="connsiteX19" fmla="*/ 18550 w 98952"/>
              <a:gd name="connsiteY19" fmla="*/ -4 h 153786"/>
              <a:gd name="connsiteX20" fmla="*/ 34306 w 98952"/>
              <a:gd name="connsiteY20" fmla="*/ -4 h 153786"/>
              <a:gd name="connsiteX21" fmla="*/ 47283 w 98952"/>
              <a:gd name="connsiteY21" fmla="*/ 14960 h 153786"/>
              <a:gd name="connsiteX22" fmla="*/ 50343 w 98952"/>
              <a:gd name="connsiteY22" fmla="*/ 14843 h 153786"/>
              <a:gd name="connsiteX23" fmla="*/ 61128 w 98952"/>
              <a:gd name="connsiteY23" fmla="*/ 10921 h 153786"/>
              <a:gd name="connsiteX24" fmla="*/ 66380 w 98952"/>
              <a:gd name="connsiteY24" fmla="*/ -4 h 1537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98952" h="153786">
                <a:moveTo>
                  <a:pt x="98804" y="153572"/>
                </a:moveTo>
                <a:lnTo>
                  <a:pt x="80176" y="153572"/>
                </a:lnTo>
                <a:lnTo>
                  <a:pt x="80176" y="75909"/>
                </a:lnTo>
                <a:cubicBezTo>
                  <a:pt x="80031" y="70947"/>
                  <a:pt x="80289" y="65982"/>
                  <a:pt x="80946" y="61062"/>
                </a:cubicBezTo>
                <a:lnTo>
                  <a:pt x="80456" y="61062"/>
                </a:lnTo>
                <a:cubicBezTo>
                  <a:pt x="79597" y="63526"/>
                  <a:pt x="78445" y="65877"/>
                  <a:pt x="77025" y="68065"/>
                </a:cubicBezTo>
                <a:lnTo>
                  <a:pt x="21001" y="153783"/>
                </a:lnTo>
                <a:lnTo>
                  <a:pt x="-9" y="153783"/>
                </a:lnTo>
                <a:lnTo>
                  <a:pt x="-9" y="36972"/>
                </a:lnTo>
                <a:lnTo>
                  <a:pt x="18690" y="36972"/>
                </a:lnTo>
                <a:lnTo>
                  <a:pt x="18690" y="111134"/>
                </a:lnTo>
                <a:cubicBezTo>
                  <a:pt x="18824" y="116698"/>
                  <a:pt x="18614" y="122264"/>
                  <a:pt x="18059" y="127801"/>
                </a:cubicBezTo>
                <a:lnTo>
                  <a:pt x="18409" y="127801"/>
                </a:lnTo>
                <a:cubicBezTo>
                  <a:pt x="19645" y="125372"/>
                  <a:pt x="21049" y="123032"/>
                  <a:pt x="22611" y="120798"/>
                </a:cubicBezTo>
                <a:lnTo>
                  <a:pt x="76604" y="37112"/>
                </a:lnTo>
                <a:lnTo>
                  <a:pt x="98944" y="37112"/>
                </a:lnTo>
                <a:close/>
                <a:moveTo>
                  <a:pt x="81857" y="-4"/>
                </a:moveTo>
                <a:cubicBezTo>
                  <a:pt x="81330" y="7541"/>
                  <a:pt x="77674" y="14523"/>
                  <a:pt x="71772" y="19254"/>
                </a:cubicBezTo>
                <a:cubicBezTo>
                  <a:pt x="58628" y="28600"/>
                  <a:pt x="41008" y="28600"/>
                  <a:pt x="27864" y="19254"/>
                </a:cubicBezTo>
                <a:cubicBezTo>
                  <a:pt x="22152" y="14459"/>
                  <a:pt x="18763" y="7451"/>
                  <a:pt x="18550" y="-4"/>
                </a:cubicBezTo>
                <a:lnTo>
                  <a:pt x="34306" y="-4"/>
                </a:lnTo>
                <a:cubicBezTo>
                  <a:pt x="33757" y="7712"/>
                  <a:pt x="39567" y="14412"/>
                  <a:pt x="47283" y="14960"/>
                </a:cubicBezTo>
                <a:cubicBezTo>
                  <a:pt x="48305" y="15033"/>
                  <a:pt x="49331" y="14994"/>
                  <a:pt x="50343" y="14843"/>
                </a:cubicBezTo>
                <a:cubicBezTo>
                  <a:pt x="54308" y="14966"/>
                  <a:pt x="58168" y="13562"/>
                  <a:pt x="61128" y="10921"/>
                </a:cubicBezTo>
                <a:cubicBezTo>
                  <a:pt x="64144" y="8036"/>
                  <a:pt x="66011" y="4154"/>
                  <a:pt x="66380" y="-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1" name="Полілінія: фігура 120">
            <a:extLst>
              <a:ext uri="{FF2B5EF4-FFF2-40B4-BE49-F238E27FC236}">
                <a16:creationId xmlns:a16="http://schemas.microsoft.com/office/drawing/2014/main" id="{E8767A08-45D4-24F1-D7D9-1E9189184D03}"/>
              </a:ext>
            </a:extLst>
          </xdr:cNvPr>
          <xdr:cNvSpPr/>
        </xdr:nvSpPr>
        <xdr:spPr>
          <a:xfrm>
            <a:off x="1352792" y="393016"/>
            <a:ext cx="79326" cy="116724"/>
          </a:xfrm>
          <a:custGeom>
            <a:avLst/>
            <a:gdLst>
              <a:gd name="connsiteX0" fmla="*/ -9 w 79326"/>
              <a:gd name="connsiteY0" fmla="*/ 116666 h 116724"/>
              <a:gd name="connsiteX1" fmla="*/ -9 w 79326"/>
              <a:gd name="connsiteY1" fmla="*/ -4 h 116724"/>
              <a:gd name="connsiteX2" fmla="*/ 68061 w 79326"/>
              <a:gd name="connsiteY2" fmla="*/ -4 h 116724"/>
              <a:gd name="connsiteX3" fmla="*/ 68061 w 79326"/>
              <a:gd name="connsiteY3" fmla="*/ 16523 h 116724"/>
              <a:gd name="connsiteX4" fmla="*/ 19040 w 79326"/>
              <a:gd name="connsiteY4" fmla="*/ 16523 h 116724"/>
              <a:gd name="connsiteX5" fmla="*/ 19040 w 79326"/>
              <a:gd name="connsiteY5" fmla="*/ 48387 h 116724"/>
              <a:gd name="connsiteX6" fmla="*/ 41309 w 79326"/>
              <a:gd name="connsiteY6" fmla="*/ 48387 h 116724"/>
              <a:gd name="connsiteX7" fmla="*/ 69321 w 79326"/>
              <a:gd name="connsiteY7" fmla="*/ 56861 h 116724"/>
              <a:gd name="connsiteX8" fmla="*/ 79266 w 79326"/>
              <a:gd name="connsiteY8" fmla="*/ 80881 h 116724"/>
              <a:gd name="connsiteX9" fmla="*/ 68691 w 79326"/>
              <a:gd name="connsiteY9" fmla="*/ 107072 h 116724"/>
              <a:gd name="connsiteX10" fmla="*/ 39769 w 79326"/>
              <a:gd name="connsiteY10" fmla="*/ 116666 h 116724"/>
              <a:gd name="connsiteX11" fmla="*/ 19320 w 79326"/>
              <a:gd name="connsiteY11" fmla="*/ 63864 h 116724"/>
              <a:gd name="connsiteX12" fmla="*/ 19320 w 79326"/>
              <a:gd name="connsiteY12" fmla="*/ 101260 h 116724"/>
              <a:gd name="connsiteX13" fmla="*/ 36757 w 79326"/>
              <a:gd name="connsiteY13" fmla="*/ 101260 h 116724"/>
              <a:gd name="connsiteX14" fmla="*/ 53144 w 79326"/>
              <a:gd name="connsiteY14" fmla="*/ 96218 h 116724"/>
              <a:gd name="connsiteX15" fmla="*/ 58957 w 79326"/>
              <a:gd name="connsiteY15" fmla="*/ 82212 h 116724"/>
              <a:gd name="connsiteX16" fmla="*/ 37037 w 79326"/>
              <a:gd name="connsiteY16" fmla="*/ 63934 h 1167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79326" h="116724">
                <a:moveTo>
                  <a:pt x="-9" y="116666"/>
                </a:moveTo>
                <a:lnTo>
                  <a:pt x="-9" y="-4"/>
                </a:lnTo>
                <a:lnTo>
                  <a:pt x="68061" y="-4"/>
                </a:lnTo>
                <a:lnTo>
                  <a:pt x="68061" y="16523"/>
                </a:lnTo>
                <a:lnTo>
                  <a:pt x="19040" y="16523"/>
                </a:lnTo>
                <a:lnTo>
                  <a:pt x="19040" y="48387"/>
                </a:lnTo>
                <a:lnTo>
                  <a:pt x="41309" y="48387"/>
                </a:lnTo>
                <a:cubicBezTo>
                  <a:pt x="51360" y="47763"/>
                  <a:pt x="61301" y="50771"/>
                  <a:pt x="69321" y="56861"/>
                </a:cubicBezTo>
                <a:cubicBezTo>
                  <a:pt x="76143" y="62920"/>
                  <a:pt x="79808" y="71773"/>
                  <a:pt x="79266" y="80881"/>
                </a:cubicBezTo>
                <a:cubicBezTo>
                  <a:pt x="79758" y="90741"/>
                  <a:pt x="75891" y="100318"/>
                  <a:pt x="68691" y="107072"/>
                </a:cubicBezTo>
                <a:cubicBezTo>
                  <a:pt x="60590" y="113777"/>
                  <a:pt x="50270" y="117200"/>
                  <a:pt x="39769" y="116666"/>
                </a:cubicBezTo>
                <a:close/>
                <a:moveTo>
                  <a:pt x="19320" y="63864"/>
                </a:moveTo>
                <a:lnTo>
                  <a:pt x="19320" y="101260"/>
                </a:lnTo>
                <a:lnTo>
                  <a:pt x="36757" y="101260"/>
                </a:lnTo>
                <a:cubicBezTo>
                  <a:pt x="42652" y="101639"/>
                  <a:pt x="48482" y="99845"/>
                  <a:pt x="53144" y="96218"/>
                </a:cubicBezTo>
                <a:cubicBezTo>
                  <a:pt x="57083" y="92656"/>
                  <a:pt x="59216" y="87515"/>
                  <a:pt x="58957" y="82212"/>
                </a:cubicBezTo>
                <a:cubicBezTo>
                  <a:pt x="58957" y="70026"/>
                  <a:pt x="51954" y="63934"/>
                  <a:pt x="37037" y="6393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2" name="Полілінія: фігура 121">
            <a:extLst>
              <a:ext uri="{FF2B5EF4-FFF2-40B4-BE49-F238E27FC236}">
                <a16:creationId xmlns:a16="http://schemas.microsoft.com/office/drawing/2014/main" id="{D557AC10-F11E-65D5-A56D-B232C9DA15B1}"/>
              </a:ext>
            </a:extLst>
          </xdr:cNvPr>
          <xdr:cNvSpPr/>
        </xdr:nvSpPr>
        <xdr:spPr>
          <a:xfrm>
            <a:off x="1440609" y="393016"/>
            <a:ext cx="100283" cy="118360"/>
          </a:xfrm>
          <a:custGeom>
            <a:avLst/>
            <a:gdLst>
              <a:gd name="connsiteX0" fmla="*/ 100135 w 100283"/>
              <a:gd name="connsiteY0" fmla="*/ 116666 h 118360"/>
              <a:gd name="connsiteX1" fmla="*/ 80736 w 100283"/>
              <a:gd name="connsiteY1" fmla="*/ 116666 h 118360"/>
              <a:gd name="connsiteX2" fmla="*/ 80736 w 100283"/>
              <a:gd name="connsiteY2" fmla="*/ 16663 h 118360"/>
              <a:gd name="connsiteX3" fmla="*/ 52724 w 100283"/>
              <a:gd name="connsiteY3" fmla="*/ 16663 h 118360"/>
              <a:gd name="connsiteX4" fmla="*/ 43340 w 100283"/>
              <a:gd name="connsiteY4" fmla="*/ 76329 h 118360"/>
              <a:gd name="connsiteX5" fmla="*/ 36337 w 100283"/>
              <a:gd name="connsiteY5" fmla="*/ 102030 h 118360"/>
              <a:gd name="connsiteX6" fmla="*/ 26813 w 100283"/>
              <a:gd name="connsiteY6" fmla="*/ 114355 h 118360"/>
              <a:gd name="connsiteX7" fmla="*/ 12387 w 100283"/>
              <a:gd name="connsiteY7" fmla="*/ 118347 h 118360"/>
              <a:gd name="connsiteX8" fmla="*/ -9 w 100283"/>
              <a:gd name="connsiteY8" fmla="*/ 116456 h 118360"/>
              <a:gd name="connsiteX9" fmla="*/ -9 w 100283"/>
              <a:gd name="connsiteY9" fmla="*/ 99999 h 118360"/>
              <a:gd name="connsiteX10" fmla="*/ 8675 w 100283"/>
              <a:gd name="connsiteY10" fmla="*/ 102030 h 118360"/>
              <a:gd name="connsiteX11" fmla="*/ 17919 w 100283"/>
              <a:gd name="connsiteY11" fmla="*/ 96218 h 118360"/>
              <a:gd name="connsiteX12" fmla="*/ 26743 w 100283"/>
              <a:gd name="connsiteY12" fmla="*/ 66175 h 118360"/>
              <a:gd name="connsiteX13" fmla="*/ 36687 w 100283"/>
              <a:gd name="connsiteY13" fmla="*/ -4 h 118360"/>
              <a:gd name="connsiteX14" fmla="*/ 100275 w 100283"/>
              <a:gd name="connsiteY14" fmla="*/ -4 h 1183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00283" h="118360">
                <a:moveTo>
                  <a:pt x="100135" y="116666"/>
                </a:moveTo>
                <a:lnTo>
                  <a:pt x="80736" y="116666"/>
                </a:lnTo>
                <a:lnTo>
                  <a:pt x="80736" y="16663"/>
                </a:lnTo>
                <a:lnTo>
                  <a:pt x="52724" y="16663"/>
                </a:lnTo>
                <a:cubicBezTo>
                  <a:pt x="48733" y="44675"/>
                  <a:pt x="45721" y="64704"/>
                  <a:pt x="43340" y="76329"/>
                </a:cubicBezTo>
                <a:cubicBezTo>
                  <a:pt x="41836" y="85101"/>
                  <a:pt x="39491" y="93708"/>
                  <a:pt x="36337" y="102030"/>
                </a:cubicBezTo>
                <a:cubicBezTo>
                  <a:pt x="34416" y="106970"/>
                  <a:pt x="31108" y="111250"/>
                  <a:pt x="26813" y="114355"/>
                </a:cubicBezTo>
                <a:cubicBezTo>
                  <a:pt x="22509" y="117092"/>
                  <a:pt x="17486" y="118482"/>
                  <a:pt x="12387" y="118347"/>
                </a:cubicBezTo>
                <a:cubicBezTo>
                  <a:pt x="8177" y="118434"/>
                  <a:pt x="3984" y="117794"/>
                  <a:pt x="-9" y="116456"/>
                </a:cubicBezTo>
                <a:lnTo>
                  <a:pt x="-9" y="99999"/>
                </a:lnTo>
                <a:cubicBezTo>
                  <a:pt x="2680" y="101367"/>
                  <a:pt x="5659" y="102064"/>
                  <a:pt x="8675" y="102030"/>
                </a:cubicBezTo>
                <a:cubicBezTo>
                  <a:pt x="12516" y="101703"/>
                  <a:pt x="15961" y="99537"/>
                  <a:pt x="17919" y="96218"/>
                </a:cubicBezTo>
                <a:cubicBezTo>
                  <a:pt x="22574" y="86788"/>
                  <a:pt x="25559" y="76623"/>
                  <a:pt x="26743" y="66175"/>
                </a:cubicBezTo>
                <a:cubicBezTo>
                  <a:pt x="29754" y="49998"/>
                  <a:pt x="33116" y="27938"/>
                  <a:pt x="36687" y="-4"/>
                </a:cubicBezTo>
                <a:lnTo>
                  <a:pt x="100275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3" name="Полілінія: фігура 122">
            <a:extLst>
              <a:ext uri="{FF2B5EF4-FFF2-40B4-BE49-F238E27FC236}">
                <a16:creationId xmlns:a16="http://schemas.microsoft.com/office/drawing/2014/main" id="{AA9C0C2A-2D66-A860-12FC-969A9E10FB23}"/>
              </a:ext>
            </a:extLst>
          </xdr:cNvPr>
          <xdr:cNvSpPr/>
        </xdr:nvSpPr>
        <xdr:spPr>
          <a:xfrm>
            <a:off x="1569815" y="393016"/>
            <a:ext cx="98742" cy="116880"/>
          </a:xfrm>
          <a:custGeom>
            <a:avLst/>
            <a:gdLst>
              <a:gd name="connsiteX0" fmla="*/ 98734 w 98742"/>
              <a:gd name="connsiteY0" fmla="*/ 116666 h 116880"/>
              <a:gd name="connsiteX1" fmla="*/ 80106 w 98742"/>
              <a:gd name="connsiteY1" fmla="*/ 116666 h 116880"/>
              <a:gd name="connsiteX2" fmla="*/ 80106 w 98742"/>
              <a:gd name="connsiteY2" fmla="*/ 39003 h 116880"/>
              <a:gd name="connsiteX3" fmla="*/ 80946 w 98742"/>
              <a:gd name="connsiteY3" fmla="*/ 24157 h 116880"/>
              <a:gd name="connsiteX4" fmla="*/ 80456 w 98742"/>
              <a:gd name="connsiteY4" fmla="*/ 24157 h 116880"/>
              <a:gd name="connsiteX5" fmla="*/ 77025 w 98742"/>
              <a:gd name="connsiteY5" fmla="*/ 31160 h 116880"/>
              <a:gd name="connsiteX6" fmla="*/ 21001 w 98742"/>
              <a:gd name="connsiteY6" fmla="*/ 116877 h 116880"/>
              <a:gd name="connsiteX7" fmla="*/ -9 w 98742"/>
              <a:gd name="connsiteY7" fmla="*/ 116877 h 116880"/>
              <a:gd name="connsiteX8" fmla="*/ -9 w 98742"/>
              <a:gd name="connsiteY8" fmla="*/ -4 h 116880"/>
              <a:gd name="connsiteX9" fmla="*/ 18690 w 98742"/>
              <a:gd name="connsiteY9" fmla="*/ -4 h 116880"/>
              <a:gd name="connsiteX10" fmla="*/ 18690 w 98742"/>
              <a:gd name="connsiteY10" fmla="*/ 74158 h 116880"/>
              <a:gd name="connsiteX11" fmla="*/ 18059 w 98742"/>
              <a:gd name="connsiteY11" fmla="*/ 90825 h 116880"/>
              <a:gd name="connsiteX12" fmla="*/ 18059 w 98742"/>
              <a:gd name="connsiteY12" fmla="*/ 90825 h 116880"/>
              <a:gd name="connsiteX13" fmla="*/ 22331 w 98742"/>
              <a:gd name="connsiteY13" fmla="*/ 83822 h 116880"/>
              <a:gd name="connsiteX14" fmla="*/ 76324 w 98742"/>
              <a:gd name="connsiteY14" fmla="*/ 136 h 116880"/>
              <a:gd name="connsiteX15" fmla="*/ 98594 w 98742"/>
              <a:gd name="connsiteY15" fmla="*/ 136 h 11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8742" h="116880">
                <a:moveTo>
                  <a:pt x="98734" y="116666"/>
                </a:moveTo>
                <a:lnTo>
                  <a:pt x="80106" y="116666"/>
                </a:lnTo>
                <a:lnTo>
                  <a:pt x="80106" y="39003"/>
                </a:lnTo>
                <a:cubicBezTo>
                  <a:pt x="79972" y="34039"/>
                  <a:pt x="80253" y="29073"/>
                  <a:pt x="80946" y="24157"/>
                </a:cubicBezTo>
                <a:lnTo>
                  <a:pt x="80456" y="24157"/>
                </a:lnTo>
                <a:cubicBezTo>
                  <a:pt x="79567" y="26607"/>
                  <a:pt x="78416" y="28955"/>
                  <a:pt x="77025" y="31160"/>
                </a:cubicBezTo>
                <a:lnTo>
                  <a:pt x="21001" y="116877"/>
                </a:lnTo>
                <a:lnTo>
                  <a:pt x="-9" y="11687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27" y="79722"/>
                  <a:pt x="18616" y="85288"/>
                  <a:pt x="18059" y="90825"/>
                </a:cubicBezTo>
                <a:lnTo>
                  <a:pt x="18059" y="90825"/>
                </a:lnTo>
                <a:cubicBezTo>
                  <a:pt x="19362" y="88419"/>
                  <a:pt x="20788" y="86082"/>
                  <a:pt x="22331" y="83822"/>
                </a:cubicBezTo>
                <a:lnTo>
                  <a:pt x="76324" y="136"/>
                </a:lnTo>
                <a:lnTo>
                  <a:pt x="9859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4" name="Полілінія: фігура 123">
            <a:extLst>
              <a:ext uri="{FF2B5EF4-FFF2-40B4-BE49-F238E27FC236}">
                <a16:creationId xmlns:a16="http://schemas.microsoft.com/office/drawing/2014/main" id="{C902E89F-88F3-D85E-C67A-2E1BE58601E4}"/>
              </a:ext>
            </a:extLst>
          </xdr:cNvPr>
          <xdr:cNvSpPr/>
        </xdr:nvSpPr>
        <xdr:spPr>
          <a:xfrm>
            <a:off x="1690071" y="391231"/>
            <a:ext cx="88783" cy="120603"/>
          </a:xfrm>
          <a:custGeom>
            <a:avLst/>
            <a:gdLst>
              <a:gd name="connsiteX0" fmla="*/ 88775 w 88783"/>
              <a:gd name="connsiteY0" fmla="*/ 113549 h 120603"/>
              <a:gd name="connsiteX1" fmla="*/ 56001 w 88783"/>
              <a:gd name="connsiteY1" fmla="*/ 120552 h 120603"/>
              <a:gd name="connsiteX2" fmla="*/ 15313 w 88783"/>
              <a:gd name="connsiteY2" fmla="*/ 104515 h 120603"/>
              <a:gd name="connsiteX3" fmla="*/ 47 w 88783"/>
              <a:gd name="connsiteY3" fmla="*/ 62497 h 120603"/>
              <a:gd name="connsiteX4" fmla="*/ 17274 w 88783"/>
              <a:gd name="connsiteY4" fmla="*/ 17327 h 120603"/>
              <a:gd name="connsiteX5" fmla="*/ 60693 w 88783"/>
              <a:gd name="connsiteY5" fmla="*/ 30 h 120603"/>
              <a:gd name="connsiteX6" fmla="*/ 88705 w 88783"/>
              <a:gd name="connsiteY6" fmla="*/ 4862 h 120603"/>
              <a:gd name="connsiteX7" fmla="*/ 88705 w 88783"/>
              <a:gd name="connsiteY7" fmla="*/ 23630 h 120603"/>
              <a:gd name="connsiteX8" fmla="*/ 62654 w 88783"/>
              <a:gd name="connsiteY8" fmla="*/ 16627 h 120603"/>
              <a:gd name="connsiteX9" fmla="*/ 31981 w 88783"/>
              <a:gd name="connsiteY9" fmla="*/ 28742 h 120603"/>
              <a:gd name="connsiteX10" fmla="*/ 20216 w 88783"/>
              <a:gd name="connsiteY10" fmla="*/ 61096 h 120603"/>
              <a:gd name="connsiteX11" fmla="*/ 31210 w 88783"/>
              <a:gd name="connsiteY11" fmla="*/ 91840 h 120603"/>
              <a:gd name="connsiteX12" fmla="*/ 60063 w 88783"/>
              <a:gd name="connsiteY12" fmla="*/ 103255 h 120603"/>
              <a:gd name="connsiteX13" fmla="*/ 88705 w 88783"/>
              <a:gd name="connsiteY13" fmla="*/ 95411 h 1206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783" h="120603">
                <a:moveTo>
                  <a:pt x="88775" y="113549"/>
                </a:moveTo>
                <a:cubicBezTo>
                  <a:pt x="78572" y="118483"/>
                  <a:pt x="67330" y="120885"/>
                  <a:pt x="56001" y="120552"/>
                </a:cubicBezTo>
                <a:cubicBezTo>
                  <a:pt x="40782" y="121193"/>
                  <a:pt x="26002" y="115368"/>
                  <a:pt x="15313" y="104515"/>
                </a:cubicBezTo>
                <a:cubicBezTo>
                  <a:pt x="4880" y="93072"/>
                  <a:pt x="-607" y="77969"/>
                  <a:pt x="47" y="62497"/>
                </a:cubicBezTo>
                <a:cubicBezTo>
                  <a:pt x="-669" y="45712"/>
                  <a:pt x="5563" y="29373"/>
                  <a:pt x="17274" y="17327"/>
                </a:cubicBezTo>
                <a:cubicBezTo>
                  <a:pt x="28714" y="5777"/>
                  <a:pt x="44445" y="-490"/>
                  <a:pt x="60693" y="30"/>
                </a:cubicBezTo>
                <a:cubicBezTo>
                  <a:pt x="70261" y="-266"/>
                  <a:pt x="79789" y="1378"/>
                  <a:pt x="88705" y="4862"/>
                </a:cubicBezTo>
                <a:lnTo>
                  <a:pt x="88705" y="23630"/>
                </a:lnTo>
                <a:cubicBezTo>
                  <a:pt x="80831" y="18943"/>
                  <a:pt x="71817" y="16520"/>
                  <a:pt x="62654" y="16627"/>
                </a:cubicBezTo>
                <a:cubicBezTo>
                  <a:pt x="51182" y="16181"/>
                  <a:pt x="40051" y="20578"/>
                  <a:pt x="31981" y="28742"/>
                </a:cubicBezTo>
                <a:cubicBezTo>
                  <a:pt x="23888" y="37518"/>
                  <a:pt x="19650" y="49172"/>
                  <a:pt x="20216" y="61096"/>
                </a:cubicBezTo>
                <a:cubicBezTo>
                  <a:pt x="19626" y="72401"/>
                  <a:pt x="23585" y="83472"/>
                  <a:pt x="31210" y="91840"/>
                </a:cubicBezTo>
                <a:cubicBezTo>
                  <a:pt x="38777" y="99559"/>
                  <a:pt x="49263" y="103707"/>
                  <a:pt x="60063" y="103255"/>
                </a:cubicBezTo>
                <a:cubicBezTo>
                  <a:pt x="70174" y="103519"/>
                  <a:pt x="80139" y="100791"/>
                  <a:pt x="88705" y="9541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5" name="Полілінія: фігура 124">
            <a:extLst>
              <a:ext uri="{FF2B5EF4-FFF2-40B4-BE49-F238E27FC236}">
                <a16:creationId xmlns:a16="http://schemas.microsoft.com/office/drawing/2014/main" id="{4248FDE5-CC36-CB14-8B1A-77CB706A49D3}"/>
              </a:ext>
            </a:extLst>
          </xdr:cNvPr>
          <xdr:cNvSpPr/>
        </xdr:nvSpPr>
        <xdr:spPr>
          <a:xfrm>
            <a:off x="1801265" y="393016"/>
            <a:ext cx="87957" cy="116670"/>
          </a:xfrm>
          <a:custGeom>
            <a:avLst/>
            <a:gdLst>
              <a:gd name="connsiteX0" fmla="*/ 87949 w 87957"/>
              <a:gd name="connsiteY0" fmla="*/ 116666 h 116670"/>
              <a:gd name="connsiteX1" fmla="*/ 62739 w 87957"/>
              <a:gd name="connsiteY1" fmla="*/ 116666 h 116670"/>
              <a:gd name="connsiteX2" fmla="*/ 22471 w 87957"/>
              <a:gd name="connsiteY2" fmla="*/ 63303 h 116670"/>
              <a:gd name="connsiteX3" fmla="*/ 19670 w 87957"/>
              <a:gd name="connsiteY3" fmla="*/ 59242 h 116670"/>
              <a:gd name="connsiteX4" fmla="*/ 19320 w 87957"/>
              <a:gd name="connsiteY4" fmla="*/ 59242 h 116670"/>
              <a:gd name="connsiteX5" fmla="*/ 19320 w 87957"/>
              <a:gd name="connsiteY5" fmla="*/ 116666 h 116670"/>
              <a:gd name="connsiteX6" fmla="*/ -9 w 87957"/>
              <a:gd name="connsiteY6" fmla="*/ 116666 h 116670"/>
              <a:gd name="connsiteX7" fmla="*/ -9 w 87957"/>
              <a:gd name="connsiteY7" fmla="*/ -4 h 116670"/>
              <a:gd name="connsiteX8" fmla="*/ 19320 w 87957"/>
              <a:gd name="connsiteY8" fmla="*/ -4 h 116670"/>
              <a:gd name="connsiteX9" fmla="*/ 19320 w 87957"/>
              <a:gd name="connsiteY9" fmla="*/ 54830 h 116670"/>
              <a:gd name="connsiteX10" fmla="*/ 19670 w 87957"/>
              <a:gd name="connsiteY10" fmla="*/ 54830 h 116670"/>
              <a:gd name="connsiteX11" fmla="*/ 22471 w 87957"/>
              <a:gd name="connsiteY11" fmla="*/ 50838 h 116670"/>
              <a:gd name="connsiteX12" fmla="*/ 61548 w 87957"/>
              <a:gd name="connsiteY12" fmla="*/ -4 h 116670"/>
              <a:gd name="connsiteX13" fmla="*/ 84728 w 87957"/>
              <a:gd name="connsiteY13" fmla="*/ -4 h 116670"/>
              <a:gd name="connsiteX14" fmla="*/ 38928 w 87957"/>
              <a:gd name="connsiteY14" fmla="*/ 56020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87957" h="116670">
                <a:moveTo>
                  <a:pt x="87949" y="116666"/>
                </a:moveTo>
                <a:lnTo>
                  <a:pt x="62739" y="116666"/>
                </a:lnTo>
                <a:lnTo>
                  <a:pt x="22471" y="63303"/>
                </a:lnTo>
                <a:cubicBezTo>
                  <a:pt x="21439" y="62020"/>
                  <a:pt x="20503" y="60663"/>
                  <a:pt x="19670" y="59242"/>
                </a:cubicBezTo>
                <a:lnTo>
                  <a:pt x="19320" y="59242"/>
                </a:lnTo>
                <a:lnTo>
                  <a:pt x="19320" y="116666"/>
                </a:lnTo>
                <a:lnTo>
                  <a:pt x="-9" y="116666"/>
                </a:lnTo>
                <a:lnTo>
                  <a:pt x="-9" y="-4"/>
                </a:lnTo>
                <a:lnTo>
                  <a:pt x="19320" y="-4"/>
                </a:lnTo>
                <a:lnTo>
                  <a:pt x="19320" y="54830"/>
                </a:lnTo>
                <a:lnTo>
                  <a:pt x="19670" y="54830"/>
                </a:lnTo>
                <a:cubicBezTo>
                  <a:pt x="20479" y="53416"/>
                  <a:pt x="21417" y="52080"/>
                  <a:pt x="22471" y="50838"/>
                </a:cubicBezTo>
                <a:lnTo>
                  <a:pt x="61548" y="-4"/>
                </a:lnTo>
                <a:lnTo>
                  <a:pt x="84728" y="-4"/>
                </a:lnTo>
                <a:lnTo>
                  <a:pt x="38928" y="56020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6" name="Полілінія: фігура 125">
            <a:extLst>
              <a:ext uri="{FF2B5EF4-FFF2-40B4-BE49-F238E27FC236}">
                <a16:creationId xmlns:a16="http://schemas.microsoft.com/office/drawing/2014/main" id="{72F74CFC-3464-9994-32BD-FE23D9E7C2EF}"/>
              </a:ext>
            </a:extLst>
          </xdr:cNvPr>
          <xdr:cNvSpPr/>
        </xdr:nvSpPr>
        <xdr:spPr>
          <a:xfrm>
            <a:off x="1890343" y="393016"/>
            <a:ext cx="108476" cy="116670"/>
          </a:xfrm>
          <a:custGeom>
            <a:avLst/>
            <a:gdLst>
              <a:gd name="connsiteX0" fmla="*/ 108468 w 108476"/>
              <a:gd name="connsiteY0" fmla="*/ 116666 h 116670"/>
              <a:gd name="connsiteX1" fmla="*/ 87459 w 108476"/>
              <a:gd name="connsiteY1" fmla="*/ 116666 h 116670"/>
              <a:gd name="connsiteX2" fmla="*/ 76955 w 108476"/>
              <a:gd name="connsiteY2" fmla="*/ 86974 h 116670"/>
              <a:gd name="connsiteX3" fmla="*/ 31085 w 108476"/>
              <a:gd name="connsiteY3" fmla="*/ 86974 h 116670"/>
              <a:gd name="connsiteX4" fmla="*/ 21001 w 108476"/>
              <a:gd name="connsiteY4" fmla="*/ 116666 h 116670"/>
              <a:gd name="connsiteX5" fmla="*/ -9 w 108476"/>
              <a:gd name="connsiteY5" fmla="*/ 116666 h 116670"/>
              <a:gd name="connsiteX6" fmla="*/ 43690 w 108476"/>
              <a:gd name="connsiteY6" fmla="*/ -4 h 116670"/>
              <a:gd name="connsiteX7" fmla="*/ 65470 w 108476"/>
              <a:gd name="connsiteY7" fmla="*/ -4 h 116670"/>
              <a:gd name="connsiteX8" fmla="*/ 71352 w 108476"/>
              <a:gd name="connsiteY8" fmla="*/ 70867 h 116670"/>
              <a:gd name="connsiteX9" fmla="*/ 55175 w 108476"/>
              <a:gd name="connsiteY9" fmla="*/ 24367 h 116670"/>
              <a:gd name="connsiteX10" fmla="*/ 53635 w 108476"/>
              <a:gd name="connsiteY10" fmla="*/ 17364 h 116670"/>
              <a:gd name="connsiteX11" fmla="*/ 53284 w 108476"/>
              <a:gd name="connsiteY11" fmla="*/ 17364 h 116670"/>
              <a:gd name="connsiteX12" fmla="*/ 51674 w 108476"/>
              <a:gd name="connsiteY12" fmla="*/ 24367 h 116670"/>
              <a:gd name="connsiteX13" fmla="*/ 35637 w 108476"/>
              <a:gd name="connsiteY13" fmla="*/ 70867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08476" h="116670">
                <a:moveTo>
                  <a:pt x="108468" y="116666"/>
                </a:moveTo>
                <a:lnTo>
                  <a:pt x="87459" y="116666"/>
                </a:lnTo>
                <a:lnTo>
                  <a:pt x="76955" y="86974"/>
                </a:lnTo>
                <a:lnTo>
                  <a:pt x="31085" y="86974"/>
                </a:lnTo>
                <a:lnTo>
                  <a:pt x="21001" y="116666"/>
                </a:lnTo>
                <a:lnTo>
                  <a:pt x="-9" y="116666"/>
                </a:lnTo>
                <a:lnTo>
                  <a:pt x="43690" y="-4"/>
                </a:lnTo>
                <a:lnTo>
                  <a:pt x="65470" y="-4"/>
                </a:lnTo>
                <a:close/>
                <a:moveTo>
                  <a:pt x="71352" y="70867"/>
                </a:moveTo>
                <a:lnTo>
                  <a:pt x="55175" y="24367"/>
                </a:lnTo>
                <a:cubicBezTo>
                  <a:pt x="54486" y="22074"/>
                  <a:pt x="53971" y="19733"/>
                  <a:pt x="53635" y="17364"/>
                </a:cubicBezTo>
                <a:lnTo>
                  <a:pt x="53284" y="17364"/>
                </a:lnTo>
                <a:cubicBezTo>
                  <a:pt x="52912" y="19733"/>
                  <a:pt x="52374" y="22073"/>
                  <a:pt x="51674" y="24367"/>
                </a:cubicBezTo>
                <a:lnTo>
                  <a:pt x="35637" y="70867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7" name="Полілінія: фігура 126">
            <a:extLst>
              <a:ext uri="{FF2B5EF4-FFF2-40B4-BE49-F238E27FC236}">
                <a16:creationId xmlns:a16="http://schemas.microsoft.com/office/drawing/2014/main" id="{45889AEA-D1EA-8382-2FF0-3B08E6111B7A}"/>
              </a:ext>
            </a:extLst>
          </xdr:cNvPr>
          <xdr:cNvSpPr/>
        </xdr:nvSpPr>
        <xdr:spPr>
          <a:xfrm>
            <a:off x="2014576" y="392949"/>
            <a:ext cx="78813" cy="117053"/>
          </a:xfrm>
          <a:custGeom>
            <a:avLst/>
            <a:gdLst>
              <a:gd name="connsiteX0" fmla="*/ -9 w 78813"/>
              <a:gd name="connsiteY0" fmla="*/ 116733 h 117053"/>
              <a:gd name="connsiteX1" fmla="*/ -9 w 78813"/>
              <a:gd name="connsiteY1" fmla="*/ 62 h 117053"/>
              <a:gd name="connsiteX2" fmla="*/ 36967 w 78813"/>
              <a:gd name="connsiteY2" fmla="*/ 62 h 117053"/>
              <a:gd name="connsiteX3" fmla="*/ 63789 w 78813"/>
              <a:gd name="connsiteY3" fmla="*/ 7486 h 117053"/>
              <a:gd name="connsiteX4" fmla="*/ 73663 w 78813"/>
              <a:gd name="connsiteY4" fmla="*/ 26744 h 117053"/>
              <a:gd name="connsiteX5" fmla="*/ 68061 w 78813"/>
              <a:gd name="connsiteY5" fmla="*/ 43971 h 117053"/>
              <a:gd name="connsiteX6" fmla="*/ 52514 w 78813"/>
              <a:gd name="connsiteY6" fmla="*/ 54406 h 117053"/>
              <a:gd name="connsiteX7" fmla="*/ 52514 w 78813"/>
              <a:gd name="connsiteY7" fmla="*/ 54406 h 117053"/>
              <a:gd name="connsiteX8" fmla="*/ 71772 w 78813"/>
              <a:gd name="connsiteY8" fmla="*/ 63930 h 117053"/>
              <a:gd name="connsiteX9" fmla="*/ 78775 w 78813"/>
              <a:gd name="connsiteY9" fmla="*/ 83468 h 117053"/>
              <a:gd name="connsiteX10" fmla="*/ 66940 w 78813"/>
              <a:gd name="connsiteY10" fmla="*/ 107699 h 117053"/>
              <a:gd name="connsiteX11" fmla="*/ 37177 w 78813"/>
              <a:gd name="connsiteY11" fmla="*/ 117013 h 117053"/>
              <a:gd name="connsiteX12" fmla="*/ 19250 w 78813"/>
              <a:gd name="connsiteY12" fmla="*/ 15609 h 117053"/>
              <a:gd name="connsiteX13" fmla="*/ 19250 w 78813"/>
              <a:gd name="connsiteY13" fmla="*/ 48803 h 117053"/>
              <a:gd name="connsiteX14" fmla="*/ 31785 w 78813"/>
              <a:gd name="connsiteY14" fmla="*/ 48803 h 117053"/>
              <a:gd name="connsiteX15" fmla="*/ 47612 w 78813"/>
              <a:gd name="connsiteY15" fmla="*/ 44041 h 117053"/>
              <a:gd name="connsiteX16" fmla="*/ 53355 w 78813"/>
              <a:gd name="connsiteY16" fmla="*/ 30596 h 117053"/>
              <a:gd name="connsiteX17" fmla="*/ 33326 w 78813"/>
              <a:gd name="connsiteY17" fmla="*/ 15609 h 117053"/>
              <a:gd name="connsiteX18" fmla="*/ 19250 w 78813"/>
              <a:gd name="connsiteY18" fmla="*/ 64630 h 117053"/>
              <a:gd name="connsiteX19" fmla="*/ 19250 w 78813"/>
              <a:gd name="connsiteY19" fmla="*/ 101536 h 117053"/>
              <a:gd name="connsiteX20" fmla="*/ 35777 w 78813"/>
              <a:gd name="connsiteY20" fmla="*/ 101536 h 117053"/>
              <a:gd name="connsiteX21" fmla="*/ 52514 w 78813"/>
              <a:gd name="connsiteY21" fmla="*/ 96564 h 117053"/>
              <a:gd name="connsiteX22" fmla="*/ 58397 w 78813"/>
              <a:gd name="connsiteY22" fmla="*/ 82558 h 117053"/>
              <a:gd name="connsiteX23" fmla="*/ 33256 w 78813"/>
              <a:gd name="connsiteY23" fmla="*/ 64420 h 1170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78813" h="117053">
                <a:moveTo>
                  <a:pt x="-9" y="116733"/>
                </a:moveTo>
                <a:lnTo>
                  <a:pt x="-9" y="62"/>
                </a:lnTo>
                <a:lnTo>
                  <a:pt x="36967" y="62"/>
                </a:lnTo>
                <a:cubicBezTo>
                  <a:pt x="46479" y="-463"/>
                  <a:pt x="55901" y="2145"/>
                  <a:pt x="63789" y="7486"/>
                </a:cubicBezTo>
                <a:cubicBezTo>
                  <a:pt x="70088" y="11855"/>
                  <a:pt x="73792" y="19079"/>
                  <a:pt x="73663" y="26744"/>
                </a:cubicBezTo>
                <a:cubicBezTo>
                  <a:pt x="73799" y="32955"/>
                  <a:pt x="71824" y="39028"/>
                  <a:pt x="68061" y="43971"/>
                </a:cubicBezTo>
                <a:cubicBezTo>
                  <a:pt x="64136" y="49031"/>
                  <a:pt x="58684" y="52691"/>
                  <a:pt x="52514" y="54406"/>
                </a:cubicBezTo>
                <a:lnTo>
                  <a:pt x="52514" y="54406"/>
                </a:lnTo>
                <a:cubicBezTo>
                  <a:pt x="59881" y="55124"/>
                  <a:pt x="66730" y="58511"/>
                  <a:pt x="71772" y="63930"/>
                </a:cubicBezTo>
                <a:cubicBezTo>
                  <a:pt x="76594" y="69263"/>
                  <a:pt x="79111" y="76287"/>
                  <a:pt x="78775" y="83468"/>
                </a:cubicBezTo>
                <a:cubicBezTo>
                  <a:pt x="78983" y="92984"/>
                  <a:pt x="74574" y="102013"/>
                  <a:pt x="66940" y="107699"/>
                </a:cubicBezTo>
                <a:cubicBezTo>
                  <a:pt x="58393" y="114147"/>
                  <a:pt x="47876" y="117438"/>
                  <a:pt x="37177" y="117013"/>
                </a:cubicBezTo>
                <a:close/>
                <a:moveTo>
                  <a:pt x="19250" y="15609"/>
                </a:moveTo>
                <a:lnTo>
                  <a:pt x="19250" y="48803"/>
                </a:lnTo>
                <a:lnTo>
                  <a:pt x="31785" y="48803"/>
                </a:lnTo>
                <a:cubicBezTo>
                  <a:pt x="37456" y="49120"/>
                  <a:pt x="43058" y="47434"/>
                  <a:pt x="47612" y="44041"/>
                </a:cubicBezTo>
                <a:cubicBezTo>
                  <a:pt x="51504" y="40689"/>
                  <a:pt x="53624" y="35725"/>
                  <a:pt x="53355" y="30596"/>
                </a:cubicBezTo>
                <a:cubicBezTo>
                  <a:pt x="53354" y="20581"/>
                  <a:pt x="46702" y="15609"/>
                  <a:pt x="33326" y="15609"/>
                </a:cubicBezTo>
                <a:close/>
                <a:moveTo>
                  <a:pt x="19250" y="64630"/>
                </a:moveTo>
                <a:lnTo>
                  <a:pt x="19250" y="101536"/>
                </a:lnTo>
                <a:lnTo>
                  <a:pt x="35777" y="101536"/>
                </a:lnTo>
                <a:cubicBezTo>
                  <a:pt x="41767" y="101901"/>
                  <a:pt x="47694" y="100140"/>
                  <a:pt x="52514" y="96564"/>
                </a:cubicBezTo>
                <a:cubicBezTo>
                  <a:pt x="56539" y="93059"/>
                  <a:pt x="58711" y="87886"/>
                  <a:pt x="58397" y="82558"/>
                </a:cubicBezTo>
                <a:cubicBezTo>
                  <a:pt x="58397" y="70466"/>
                  <a:pt x="50016" y="64420"/>
                  <a:pt x="33256" y="64420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8" name="Полілінія: фігура 127">
            <a:extLst>
              <a:ext uri="{FF2B5EF4-FFF2-40B4-BE49-F238E27FC236}">
                <a16:creationId xmlns:a16="http://schemas.microsoft.com/office/drawing/2014/main" id="{17952727-8E2A-F707-2659-83571E8B6311}"/>
              </a:ext>
            </a:extLst>
          </xdr:cNvPr>
          <xdr:cNvSpPr/>
        </xdr:nvSpPr>
        <xdr:spPr>
          <a:xfrm>
            <a:off x="2115210" y="393016"/>
            <a:ext cx="88238" cy="116670"/>
          </a:xfrm>
          <a:custGeom>
            <a:avLst/>
            <a:gdLst>
              <a:gd name="connsiteX0" fmla="*/ 88230 w 88238"/>
              <a:gd name="connsiteY0" fmla="*/ 116666 h 116670"/>
              <a:gd name="connsiteX1" fmla="*/ 63019 w 88238"/>
              <a:gd name="connsiteY1" fmla="*/ 116666 h 116670"/>
              <a:gd name="connsiteX2" fmla="*/ 22401 w 88238"/>
              <a:gd name="connsiteY2" fmla="*/ 63303 h 116670"/>
              <a:gd name="connsiteX3" fmla="*/ 19670 w 88238"/>
              <a:gd name="connsiteY3" fmla="*/ 59242 h 116670"/>
              <a:gd name="connsiteX4" fmla="*/ 19320 w 88238"/>
              <a:gd name="connsiteY4" fmla="*/ 59242 h 116670"/>
              <a:gd name="connsiteX5" fmla="*/ 19320 w 88238"/>
              <a:gd name="connsiteY5" fmla="*/ 116666 h 116670"/>
              <a:gd name="connsiteX6" fmla="*/ -9 w 88238"/>
              <a:gd name="connsiteY6" fmla="*/ 116666 h 116670"/>
              <a:gd name="connsiteX7" fmla="*/ -9 w 88238"/>
              <a:gd name="connsiteY7" fmla="*/ -4 h 116670"/>
              <a:gd name="connsiteX8" fmla="*/ 19320 w 88238"/>
              <a:gd name="connsiteY8" fmla="*/ -4 h 116670"/>
              <a:gd name="connsiteX9" fmla="*/ 19320 w 88238"/>
              <a:gd name="connsiteY9" fmla="*/ 54830 h 116670"/>
              <a:gd name="connsiteX10" fmla="*/ 19670 w 88238"/>
              <a:gd name="connsiteY10" fmla="*/ 54830 h 116670"/>
              <a:gd name="connsiteX11" fmla="*/ 22401 w 88238"/>
              <a:gd name="connsiteY11" fmla="*/ 50838 h 116670"/>
              <a:gd name="connsiteX12" fmla="*/ 61548 w 88238"/>
              <a:gd name="connsiteY12" fmla="*/ -4 h 116670"/>
              <a:gd name="connsiteX13" fmla="*/ 84728 w 88238"/>
              <a:gd name="connsiteY13" fmla="*/ -4 h 116670"/>
              <a:gd name="connsiteX14" fmla="*/ 38928 w 88238"/>
              <a:gd name="connsiteY14" fmla="*/ 56020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88238" h="116670">
                <a:moveTo>
                  <a:pt x="88230" y="116666"/>
                </a:moveTo>
                <a:lnTo>
                  <a:pt x="63019" y="116666"/>
                </a:lnTo>
                <a:lnTo>
                  <a:pt x="22401" y="63303"/>
                </a:lnTo>
                <a:cubicBezTo>
                  <a:pt x="21357" y="62045"/>
                  <a:pt x="20442" y="60684"/>
                  <a:pt x="19670" y="59242"/>
                </a:cubicBezTo>
                <a:lnTo>
                  <a:pt x="19320" y="59242"/>
                </a:lnTo>
                <a:lnTo>
                  <a:pt x="19320" y="116666"/>
                </a:lnTo>
                <a:lnTo>
                  <a:pt x="-9" y="116666"/>
                </a:lnTo>
                <a:lnTo>
                  <a:pt x="-9" y="-4"/>
                </a:lnTo>
                <a:lnTo>
                  <a:pt x="19320" y="-4"/>
                </a:lnTo>
                <a:lnTo>
                  <a:pt x="19320" y="54830"/>
                </a:lnTo>
                <a:lnTo>
                  <a:pt x="19670" y="54830"/>
                </a:lnTo>
                <a:cubicBezTo>
                  <a:pt x="20452" y="53416"/>
                  <a:pt x="21366" y="52079"/>
                  <a:pt x="22401" y="50838"/>
                </a:cubicBezTo>
                <a:lnTo>
                  <a:pt x="61548" y="-4"/>
                </a:lnTo>
                <a:lnTo>
                  <a:pt x="84728" y="-4"/>
                </a:lnTo>
                <a:lnTo>
                  <a:pt x="38928" y="56020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9" name="Полілінія: фігура 128">
            <a:extLst>
              <a:ext uri="{FF2B5EF4-FFF2-40B4-BE49-F238E27FC236}">
                <a16:creationId xmlns:a16="http://schemas.microsoft.com/office/drawing/2014/main" id="{8992C34B-148D-AC54-E734-4A21E47FE626}"/>
              </a:ext>
            </a:extLst>
          </xdr:cNvPr>
          <xdr:cNvSpPr/>
        </xdr:nvSpPr>
        <xdr:spPr>
          <a:xfrm>
            <a:off x="2202327" y="390987"/>
            <a:ext cx="112355" cy="120724"/>
          </a:xfrm>
          <a:custGeom>
            <a:avLst/>
            <a:gdLst>
              <a:gd name="connsiteX0" fmla="*/ 55596 w 112355"/>
              <a:gd name="connsiteY0" fmla="*/ 120656 h 120724"/>
              <a:gd name="connsiteX1" fmla="*/ 15259 w 112355"/>
              <a:gd name="connsiteY1" fmla="*/ 104269 h 120724"/>
              <a:gd name="connsiteX2" fmla="*/ 62 w 112355"/>
              <a:gd name="connsiteY2" fmla="*/ 61761 h 120724"/>
              <a:gd name="connsiteX3" fmla="*/ 15749 w 112355"/>
              <a:gd name="connsiteY3" fmla="*/ 16872 h 120724"/>
              <a:gd name="connsiteX4" fmla="*/ 57767 w 112355"/>
              <a:gd name="connsiteY4" fmla="*/ 64 h 120724"/>
              <a:gd name="connsiteX5" fmla="*/ 97614 w 112355"/>
              <a:gd name="connsiteY5" fmla="*/ 16381 h 120724"/>
              <a:gd name="connsiteX6" fmla="*/ 112250 w 112355"/>
              <a:gd name="connsiteY6" fmla="*/ 58890 h 120724"/>
              <a:gd name="connsiteX7" fmla="*/ 96913 w 112355"/>
              <a:gd name="connsiteY7" fmla="*/ 104059 h 120724"/>
              <a:gd name="connsiteX8" fmla="*/ 55596 w 112355"/>
              <a:gd name="connsiteY8" fmla="*/ 120656 h 120724"/>
              <a:gd name="connsiteX9" fmla="*/ 56716 w 112355"/>
              <a:gd name="connsiteY9" fmla="*/ 16872 h 120724"/>
              <a:gd name="connsiteX10" fmla="*/ 30665 w 112355"/>
              <a:gd name="connsiteY10" fmla="*/ 28847 h 120724"/>
              <a:gd name="connsiteX11" fmla="*/ 20581 w 112355"/>
              <a:gd name="connsiteY11" fmla="*/ 60500 h 120724"/>
              <a:gd name="connsiteX12" fmla="*/ 30385 w 112355"/>
              <a:gd name="connsiteY12" fmla="*/ 91804 h 120724"/>
              <a:gd name="connsiteX13" fmla="*/ 55596 w 112355"/>
              <a:gd name="connsiteY13" fmla="*/ 103709 h 120724"/>
              <a:gd name="connsiteX14" fmla="*/ 82067 w 112355"/>
              <a:gd name="connsiteY14" fmla="*/ 92434 h 120724"/>
              <a:gd name="connsiteX15" fmla="*/ 91732 w 112355"/>
              <a:gd name="connsiteY15" fmla="*/ 60780 h 120724"/>
              <a:gd name="connsiteX16" fmla="*/ 82348 w 112355"/>
              <a:gd name="connsiteY16" fmla="*/ 28497 h 120724"/>
              <a:gd name="connsiteX17" fmla="*/ 56716 w 112355"/>
              <a:gd name="connsiteY17" fmla="*/ 16871 h 1207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12355" h="120724">
                <a:moveTo>
                  <a:pt x="55596" y="120656"/>
                </a:moveTo>
                <a:cubicBezTo>
                  <a:pt x="40406" y="121324"/>
                  <a:pt x="25679" y="115341"/>
                  <a:pt x="15259" y="104269"/>
                </a:cubicBezTo>
                <a:cubicBezTo>
                  <a:pt x="4841" y="92625"/>
                  <a:pt x="-613" y="77370"/>
                  <a:pt x="62" y="61761"/>
                </a:cubicBezTo>
                <a:cubicBezTo>
                  <a:pt x="-711" y="45332"/>
                  <a:pt x="4911" y="29243"/>
                  <a:pt x="15749" y="16872"/>
                </a:cubicBezTo>
                <a:cubicBezTo>
                  <a:pt x="26634" y="5411"/>
                  <a:pt x="41980" y="-728"/>
                  <a:pt x="57767" y="64"/>
                </a:cubicBezTo>
                <a:cubicBezTo>
                  <a:pt x="72800" y="-609"/>
                  <a:pt x="87370" y="5357"/>
                  <a:pt x="97614" y="16381"/>
                </a:cubicBezTo>
                <a:cubicBezTo>
                  <a:pt x="107816" y="28119"/>
                  <a:pt x="113063" y="43359"/>
                  <a:pt x="112250" y="58890"/>
                </a:cubicBezTo>
                <a:cubicBezTo>
                  <a:pt x="113156" y="75361"/>
                  <a:pt x="107661" y="91545"/>
                  <a:pt x="96913" y="104059"/>
                </a:cubicBezTo>
                <a:cubicBezTo>
                  <a:pt x="86223" y="115356"/>
                  <a:pt x="71130" y="121418"/>
                  <a:pt x="55596" y="120656"/>
                </a:cubicBezTo>
                <a:close/>
                <a:moveTo>
                  <a:pt x="56716" y="16872"/>
                </a:moveTo>
                <a:cubicBezTo>
                  <a:pt x="46646" y="16609"/>
                  <a:pt x="37023" y="21033"/>
                  <a:pt x="30665" y="28847"/>
                </a:cubicBezTo>
                <a:cubicBezTo>
                  <a:pt x="23568" y="37821"/>
                  <a:pt x="19982" y="49074"/>
                  <a:pt x="20581" y="60500"/>
                </a:cubicBezTo>
                <a:cubicBezTo>
                  <a:pt x="20045" y="71766"/>
                  <a:pt x="23518" y="82857"/>
                  <a:pt x="30385" y="91804"/>
                </a:cubicBezTo>
                <a:cubicBezTo>
                  <a:pt x="36474" y="99485"/>
                  <a:pt x="45796" y="103887"/>
                  <a:pt x="55596" y="103709"/>
                </a:cubicBezTo>
                <a:cubicBezTo>
                  <a:pt x="65676" y="104179"/>
                  <a:pt x="75422" y="100029"/>
                  <a:pt x="82067" y="92434"/>
                </a:cubicBezTo>
                <a:cubicBezTo>
                  <a:pt x="88992" y="83389"/>
                  <a:pt x="92423" y="72151"/>
                  <a:pt x="91732" y="60780"/>
                </a:cubicBezTo>
                <a:cubicBezTo>
                  <a:pt x="92459" y="49255"/>
                  <a:pt x="89140" y="37837"/>
                  <a:pt x="82348" y="28497"/>
                </a:cubicBezTo>
                <a:cubicBezTo>
                  <a:pt x="76091" y="20828"/>
                  <a:pt x="66608" y="16526"/>
                  <a:pt x="56716" y="1687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0" name="Полілінія: фігура 129">
            <a:extLst>
              <a:ext uri="{FF2B5EF4-FFF2-40B4-BE49-F238E27FC236}">
                <a16:creationId xmlns:a16="http://schemas.microsoft.com/office/drawing/2014/main" id="{0F817155-8C48-125C-52AE-3C47A9611D93}"/>
              </a:ext>
            </a:extLst>
          </xdr:cNvPr>
          <xdr:cNvSpPr/>
        </xdr:nvSpPr>
        <xdr:spPr>
          <a:xfrm>
            <a:off x="2328521" y="391074"/>
            <a:ext cx="76492" cy="120668"/>
          </a:xfrm>
          <a:custGeom>
            <a:avLst/>
            <a:gdLst>
              <a:gd name="connsiteX0" fmla="*/ -9 w 76492"/>
              <a:gd name="connsiteY0" fmla="*/ 114057 h 120668"/>
              <a:gd name="connsiteX1" fmla="*/ -9 w 76492"/>
              <a:gd name="connsiteY1" fmla="*/ 95499 h 120668"/>
              <a:gd name="connsiteX2" fmla="*/ 31225 w 76492"/>
              <a:gd name="connsiteY2" fmla="*/ 105233 h 120668"/>
              <a:gd name="connsiteX3" fmla="*/ 49503 w 76492"/>
              <a:gd name="connsiteY3" fmla="*/ 99910 h 120668"/>
              <a:gd name="connsiteX4" fmla="*/ 56506 w 76492"/>
              <a:gd name="connsiteY4" fmla="*/ 85904 h 120668"/>
              <a:gd name="connsiteX5" fmla="*/ 28914 w 76492"/>
              <a:gd name="connsiteY5" fmla="*/ 66436 h 120668"/>
              <a:gd name="connsiteX6" fmla="*/ 15468 w 76492"/>
              <a:gd name="connsiteY6" fmla="*/ 66436 h 120668"/>
              <a:gd name="connsiteX7" fmla="*/ 15468 w 76492"/>
              <a:gd name="connsiteY7" fmla="*/ 51029 h 120668"/>
              <a:gd name="connsiteX8" fmla="*/ 28074 w 76492"/>
              <a:gd name="connsiteY8" fmla="*/ 51029 h 120668"/>
              <a:gd name="connsiteX9" fmla="*/ 46211 w 76492"/>
              <a:gd name="connsiteY9" fmla="*/ 46127 h 120668"/>
              <a:gd name="connsiteX10" fmla="*/ 52654 w 76492"/>
              <a:gd name="connsiteY10" fmla="*/ 32121 h 120668"/>
              <a:gd name="connsiteX11" fmla="*/ 47192 w 76492"/>
              <a:gd name="connsiteY11" fmla="*/ 19866 h 120668"/>
              <a:gd name="connsiteX12" fmla="*/ 32276 w 76492"/>
              <a:gd name="connsiteY12" fmla="*/ 15244 h 120668"/>
              <a:gd name="connsiteX13" fmla="*/ 4263 w 76492"/>
              <a:gd name="connsiteY13" fmla="*/ 24068 h 120668"/>
              <a:gd name="connsiteX14" fmla="*/ 4263 w 76492"/>
              <a:gd name="connsiteY14" fmla="*/ 7050 h 120668"/>
              <a:gd name="connsiteX15" fmla="*/ 35357 w 76492"/>
              <a:gd name="connsiteY15" fmla="*/ 47 h 120668"/>
              <a:gd name="connsiteX16" fmla="*/ 62458 w 76492"/>
              <a:gd name="connsiteY16" fmla="*/ 8031 h 120668"/>
              <a:gd name="connsiteX17" fmla="*/ 72543 w 76492"/>
              <a:gd name="connsiteY17" fmla="*/ 29040 h 120668"/>
              <a:gd name="connsiteX18" fmla="*/ 50063 w 76492"/>
              <a:gd name="connsiteY18" fmla="*/ 57472 h 120668"/>
              <a:gd name="connsiteX19" fmla="*/ 50063 w 76492"/>
              <a:gd name="connsiteY19" fmla="*/ 57472 h 120668"/>
              <a:gd name="connsiteX20" fmla="*/ 69461 w 76492"/>
              <a:gd name="connsiteY20" fmla="*/ 66786 h 120668"/>
              <a:gd name="connsiteX21" fmla="*/ 76465 w 76492"/>
              <a:gd name="connsiteY21" fmla="*/ 85484 h 120668"/>
              <a:gd name="connsiteX22" fmla="*/ 64489 w 76492"/>
              <a:gd name="connsiteY22" fmla="*/ 111045 h 120668"/>
              <a:gd name="connsiteX23" fmla="*/ 31785 w 76492"/>
              <a:gd name="connsiteY23" fmla="*/ 120569 h 120668"/>
              <a:gd name="connsiteX24" fmla="*/ -9 w 76492"/>
              <a:gd name="connsiteY24" fmla="*/ 114057 h 1206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76492" h="120668">
                <a:moveTo>
                  <a:pt x="-9" y="114057"/>
                </a:moveTo>
                <a:lnTo>
                  <a:pt x="-9" y="95499"/>
                </a:lnTo>
                <a:cubicBezTo>
                  <a:pt x="9101" y="101986"/>
                  <a:pt x="20043" y="105396"/>
                  <a:pt x="31225" y="105233"/>
                </a:cubicBezTo>
                <a:cubicBezTo>
                  <a:pt x="37745" y="105583"/>
                  <a:pt x="44190" y="103706"/>
                  <a:pt x="49503" y="99910"/>
                </a:cubicBezTo>
                <a:cubicBezTo>
                  <a:pt x="53929" y="96619"/>
                  <a:pt x="56528" y="91420"/>
                  <a:pt x="56506" y="85904"/>
                </a:cubicBezTo>
                <a:cubicBezTo>
                  <a:pt x="56506" y="72879"/>
                  <a:pt x="47262" y="66436"/>
                  <a:pt x="28914" y="66436"/>
                </a:cubicBezTo>
                <a:lnTo>
                  <a:pt x="15468" y="66436"/>
                </a:lnTo>
                <a:lnTo>
                  <a:pt x="15468" y="51029"/>
                </a:lnTo>
                <a:lnTo>
                  <a:pt x="28074" y="51029"/>
                </a:lnTo>
                <a:cubicBezTo>
                  <a:pt x="34492" y="51412"/>
                  <a:pt x="40860" y="49691"/>
                  <a:pt x="46211" y="46127"/>
                </a:cubicBezTo>
                <a:cubicBezTo>
                  <a:pt x="50568" y="42831"/>
                  <a:pt x="52987" y="37574"/>
                  <a:pt x="52654" y="32121"/>
                </a:cubicBezTo>
                <a:cubicBezTo>
                  <a:pt x="52833" y="27410"/>
                  <a:pt x="50815" y="22882"/>
                  <a:pt x="47192" y="19866"/>
                </a:cubicBezTo>
                <a:cubicBezTo>
                  <a:pt x="42938" y="16581"/>
                  <a:pt x="37642" y="14940"/>
                  <a:pt x="32276" y="15244"/>
                </a:cubicBezTo>
                <a:cubicBezTo>
                  <a:pt x="22279" y="15402"/>
                  <a:pt x="12546" y="18468"/>
                  <a:pt x="4263" y="24068"/>
                </a:cubicBezTo>
                <a:lnTo>
                  <a:pt x="4263" y="7050"/>
                </a:lnTo>
                <a:cubicBezTo>
                  <a:pt x="13902" y="2215"/>
                  <a:pt x="24576" y="-189"/>
                  <a:pt x="35357" y="47"/>
                </a:cubicBezTo>
                <a:cubicBezTo>
                  <a:pt x="45033" y="-426"/>
                  <a:pt x="54584" y="2388"/>
                  <a:pt x="62458" y="8031"/>
                </a:cubicBezTo>
                <a:cubicBezTo>
                  <a:pt x="69012" y="12997"/>
                  <a:pt x="72767" y="20820"/>
                  <a:pt x="72543" y="29040"/>
                </a:cubicBezTo>
                <a:cubicBezTo>
                  <a:pt x="73455" y="42881"/>
                  <a:pt x="63742" y="55166"/>
                  <a:pt x="50063" y="57472"/>
                </a:cubicBezTo>
                <a:lnTo>
                  <a:pt x="50063" y="57472"/>
                </a:lnTo>
                <a:cubicBezTo>
                  <a:pt x="57459" y="58069"/>
                  <a:pt x="64371" y="61387"/>
                  <a:pt x="69461" y="66786"/>
                </a:cubicBezTo>
                <a:cubicBezTo>
                  <a:pt x="74173" y="71850"/>
                  <a:pt x="76691" y="78571"/>
                  <a:pt x="76465" y="85484"/>
                </a:cubicBezTo>
                <a:cubicBezTo>
                  <a:pt x="76816" y="95435"/>
                  <a:pt x="72360" y="104947"/>
                  <a:pt x="64489" y="111045"/>
                </a:cubicBezTo>
                <a:cubicBezTo>
                  <a:pt x="54985" y="117840"/>
                  <a:pt x="43452" y="121198"/>
                  <a:pt x="31785" y="120569"/>
                </a:cubicBezTo>
                <a:cubicBezTo>
                  <a:pt x="20803" y="121169"/>
                  <a:pt x="9853" y="118926"/>
                  <a:pt x="-9" y="114057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1" name="Полілінія: фігура 130">
            <a:extLst>
              <a:ext uri="{FF2B5EF4-FFF2-40B4-BE49-F238E27FC236}">
                <a16:creationId xmlns:a16="http://schemas.microsoft.com/office/drawing/2014/main" id="{B6B2CD3A-3F53-DF35-7950-B25971261209}"/>
              </a:ext>
            </a:extLst>
          </xdr:cNvPr>
          <xdr:cNvSpPr/>
        </xdr:nvSpPr>
        <xdr:spPr>
          <a:xfrm>
            <a:off x="2414659" y="393016"/>
            <a:ext cx="108476" cy="116670"/>
          </a:xfrm>
          <a:custGeom>
            <a:avLst/>
            <a:gdLst>
              <a:gd name="connsiteX0" fmla="*/ 108468 w 108476"/>
              <a:gd name="connsiteY0" fmla="*/ 116666 h 116670"/>
              <a:gd name="connsiteX1" fmla="*/ 87459 w 108476"/>
              <a:gd name="connsiteY1" fmla="*/ 116666 h 116670"/>
              <a:gd name="connsiteX2" fmla="*/ 76955 w 108476"/>
              <a:gd name="connsiteY2" fmla="*/ 86974 h 116670"/>
              <a:gd name="connsiteX3" fmla="*/ 31085 w 108476"/>
              <a:gd name="connsiteY3" fmla="*/ 86974 h 116670"/>
              <a:gd name="connsiteX4" fmla="*/ 21001 w 108476"/>
              <a:gd name="connsiteY4" fmla="*/ 116666 h 116670"/>
              <a:gd name="connsiteX5" fmla="*/ -9 w 108476"/>
              <a:gd name="connsiteY5" fmla="*/ 116666 h 116670"/>
              <a:gd name="connsiteX6" fmla="*/ 43690 w 108476"/>
              <a:gd name="connsiteY6" fmla="*/ -4 h 116670"/>
              <a:gd name="connsiteX7" fmla="*/ 65470 w 108476"/>
              <a:gd name="connsiteY7" fmla="*/ -4 h 116670"/>
              <a:gd name="connsiteX8" fmla="*/ 71632 w 108476"/>
              <a:gd name="connsiteY8" fmla="*/ 70867 h 116670"/>
              <a:gd name="connsiteX9" fmla="*/ 55455 w 108476"/>
              <a:gd name="connsiteY9" fmla="*/ 24647 h 116670"/>
              <a:gd name="connsiteX10" fmla="*/ 53915 w 108476"/>
              <a:gd name="connsiteY10" fmla="*/ 17644 h 116670"/>
              <a:gd name="connsiteX11" fmla="*/ 53354 w 108476"/>
              <a:gd name="connsiteY11" fmla="*/ 17644 h 116670"/>
              <a:gd name="connsiteX12" fmla="*/ 51744 w 108476"/>
              <a:gd name="connsiteY12" fmla="*/ 24647 h 116670"/>
              <a:gd name="connsiteX13" fmla="*/ 35917 w 108476"/>
              <a:gd name="connsiteY13" fmla="*/ 70867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08476" h="116670">
                <a:moveTo>
                  <a:pt x="108468" y="116666"/>
                </a:moveTo>
                <a:lnTo>
                  <a:pt x="87459" y="116666"/>
                </a:lnTo>
                <a:lnTo>
                  <a:pt x="76955" y="86974"/>
                </a:lnTo>
                <a:lnTo>
                  <a:pt x="31085" y="86974"/>
                </a:lnTo>
                <a:lnTo>
                  <a:pt x="21001" y="116666"/>
                </a:lnTo>
                <a:lnTo>
                  <a:pt x="-9" y="116666"/>
                </a:lnTo>
                <a:lnTo>
                  <a:pt x="43690" y="-4"/>
                </a:lnTo>
                <a:lnTo>
                  <a:pt x="65470" y="-4"/>
                </a:lnTo>
                <a:close/>
                <a:moveTo>
                  <a:pt x="71632" y="70867"/>
                </a:moveTo>
                <a:lnTo>
                  <a:pt x="55455" y="24647"/>
                </a:lnTo>
                <a:cubicBezTo>
                  <a:pt x="54798" y="22346"/>
                  <a:pt x="54283" y="20008"/>
                  <a:pt x="53915" y="17644"/>
                </a:cubicBezTo>
                <a:lnTo>
                  <a:pt x="53354" y="17644"/>
                </a:lnTo>
                <a:cubicBezTo>
                  <a:pt x="53014" y="20019"/>
                  <a:pt x="52475" y="22361"/>
                  <a:pt x="51744" y="24647"/>
                </a:cubicBezTo>
                <a:lnTo>
                  <a:pt x="35917" y="70867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2" name="Полілінія: фігура 131">
            <a:extLst>
              <a:ext uri="{FF2B5EF4-FFF2-40B4-BE49-F238E27FC236}">
                <a16:creationId xmlns:a16="http://schemas.microsoft.com/office/drawing/2014/main" id="{6DDA6EA8-FDFF-9118-73B6-F871D4D5CCF9}"/>
              </a:ext>
            </a:extLst>
          </xdr:cNvPr>
          <xdr:cNvSpPr/>
        </xdr:nvSpPr>
        <xdr:spPr>
          <a:xfrm>
            <a:off x="2526147" y="393016"/>
            <a:ext cx="100213" cy="116670"/>
          </a:xfrm>
          <a:custGeom>
            <a:avLst/>
            <a:gdLst>
              <a:gd name="connsiteX0" fmla="*/ 100205 w 100213"/>
              <a:gd name="connsiteY0" fmla="*/ 116666 h 116670"/>
              <a:gd name="connsiteX1" fmla="*/ 77025 w 100213"/>
              <a:gd name="connsiteY1" fmla="*/ 116666 h 116670"/>
              <a:gd name="connsiteX2" fmla="*/ 53145 w 100213"/>
              <a:gd name="connsiteY2" fmla="*/ 73878 h 116670"/>
              <a:gd name="connsiteX3" fmla="*/ 50764 w 100213"/>
              <a:gd name="connsiteY3" fmla="*/ 68346 h 116670"/>
              <a:gd name="connsiteX4" fmla="*/ 50413 w 100213"/>
              <a:gd name="connsiteY4" fmla="*/ 68346 h 116670"/>
              <a:gd name="connsiteX5" fmla="*/ 47962 w 100213"/>
              <a:gd name="connsiteY5" fmla="*/ 73878 h 116670"/>
              <a:gd name="connsiteX6" fmla="*/ 23312 w 100213"/>
              <a:gd name="connsiteY6" fmla="*/ 116666 h 116670"/>
              <a:gd name="connsiteX7" fmla="*/ -9 w 100213"/>
              <a:gd name="connsiteY7" fmla="*/ 116666 h 116670"/>
              <a:gd name="connsiteX8" fmla="*/ 38228 w 100213"/>
              <a:gd name="connsiteY8" fmla="*/ 57981 h 116670"/>
              <a:gd name="connsiteX9" fmla="*/ 3213 w 100213"/>
              <a:gd name="connsiteY9" fmla="*/ -4 h 116670"/>
              <a:gd name="connsiteX10" fmla="*/ 26883 w 100213"/>
              <a:gd name="connsiteY10" fmla="*/ -4 h 116670"/>
              <a:gd name="connsiteX11" fmla="*/ 47892 w 100213"/>
              <a:gd name="connsiteY11" fmla="*/ 39353 h 116670"/>
              <a:gd name="connsiteX12" fmla="*/ 51534 w 100213"/>
              <a:gd name="connsiteY12" fmla="*/ 47196 h 116670"/>
              <a:gd name="connsiteX13" fmla="*/ 51534 w 100213"/>
              <a:gd name="connsiteY13" fmla="*/ 47196 h 116670"/>
              <a:gd name="connsiteX14" fmla="*/ 55595 w 100213"/>
              <a:gd name="connsiteY14" fmla="*/ 39073 h 116670"/>
              <a:gd name="connsiteX15" fmla="*/ 77445 w 100213"/>
              <a:gd name="connsiteY15" fmla="*/ -4 h 116670"/>
              <a:gd name="connsiteX16" fmla="*/ 99294 w 100213"/>
              <a:gd name="connsiteY16" fmla="*/ -4 h 116670"/>
              <a:gd name="connsiteX17" fmla="*/ 63299 w 100213"/>
              <a:gd name="connsiteY17" fmla="*/ 57841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00213" h="116670">
                <a:moveTo>
                  <a:pt x="100205" y="116666"/>
                </a:moveTo>
                <a:lnTo>
                  <a:pt x="77025" y="116666"/>
                </a:lnTo>
                <a:lnTo>
                  <a:pt x="53145" y="73878"/>
                </a:lnTo>
                <a:cubicBezTo>
                  <a:pt x="52189" y="72108"/>
                  <a:pt x="51392" y="70257"/>
                  <a:pt x="50764" y="68346"/>
                </a:cubicBezTo>
                <a:lnTo>
                  <a:pt x="50413" y="68346"/>
                </a:lnTo>
                <a:cubicBezTo>
                  <a:pt x="49923" y="69536"/>
                  <a:pt x="49153" y="71357"/>
                  <a:pt x="47962" y="73878"/>
                </a:cubicBezTo>
                <a:lnTo>
                  <a:pt x="23312" y="116666"/>
                </a:lnTo>
                <a:lnTo>
                  <a:pt x="-9" y="116666"/>
                </a:lnTo>
                <a:lnTo>
                  <a:pt x="38228" y="57981"/>
                </a:lnTo>
                <a:lnTo>
                  <a:pt x="3213" y="-4"/>
                </a:lnTo>
                <a:lnTo>
                  <a:pt x="26883" y="-4"/>
                </a:lnTo>
                <a:lnTo>
                  <a:pt x="47892" y="39353"/>
                </a:lnTo>
                <a:cubicBezTo>
                  <a:pt x="49223" y="41944"/>
                  <a:pt x="50483" y="44605"/>
                  <a:pt x="51534" y="47196"/>
                </a:cubicBezTo>
                <a:lnTo>
                  <a:pt x="51534" y="47196"/>
                </a:lnTo>
                <a:cubicBezTo>
                  <a:pt x="53074" y="43765"/>
                  <a:pt x="54475" y="41034"/>
                  <a:pt x="55595" y="39073"/>
                </a:cubicBezTo>
                <a:lnTo>
                  <a:pt x="77445" y="-4"/>
                </a:lnTo>
                <a:lnTo>
                  <a:pt x="99294" y="-4"/>
                </a:lnTo>
                <a:lnTo>
                  <a:pt x="63299" y="57841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3" name="Полілінія: фігура 132">
            <a:extLst>
              <a:ext uri="{FF2B5EF4-FFF2-40B4-BE49-F238E27FC236}">
                <a16:creationId xmlns:a16="http://schemas.microsoft.com/office/drawing/2014/main" id="{E62D66ED-F1EE-3231-2C87-9FF4E03DEAF9}"/>
              </a:ext>
            </a:extLst>
          </xdr:cNvPr>
          <xdr:cNvSpPr/>
        </xdr:nvSpPr>
        <xdr:spPr>
          <a:xfrm>
            <a:off x="2642397" y="393016"/>
            <a:ext cx="98742" cy="116880"/>
          </a:xfrm>
          <a:custGeom>
            <a:avLst/>
            <a:gdLst>
              <a:gd name="connsiteX0" fmla="*/ 98734 w 98742"/>
              <a:gd name="connsiteY0" fmla="*/ 116666 h 116880"/>
              <a:gd name="connsiteX1" fmla="*/ 80106 w 98742"/>
              <a:gd name="connsiteY1" fmla="*/ 116666 h 116880"/>
              <a:gd name="connsiteX2" fmla="*/ 80106 w 98742"/>
              <a:gd name="connsiteY2" fmla="*/ 39003 h 116880"/>
              <a:gd name="connsiteX3" fmla="*/ 80946 w 98742"/>
              <a:gd name="connsiteY3" fmla="*/ 24157 h 116880"/>
              <a:gd name="connsiteX4" fmla="*/ 80456 w 98742"/>
              <a:gd name="connsiteY4" fmla="*/ 24157 h 116880"/>
              <a:gd name="connsiteX5" fmla="*/ 77025 w 98742"/>
              <a:gd name="connsiteY5" fmla="*/ 31160 h 116880"/>
              <a:gd name="connsiteX6" fmla="*/ 21001 w 98742"/>
              <a:gd name="connsiteY6" fmla="*/ 116877 h 116880"/>
              <a:gd name="connsiteX7" fmla="*/ -9 w 98742"/>
              <a:gd name="connsiteY7" fmla="*/ 116877 h 116880"/>
              <a:gd name="connsiteX8" fmla="*/ -9 w 98742"/>
              <a:gd name="connsiteY8" fmla="*/ -4 h 116880"/>
              <a:gd name="connsiteX9" fmla="*/ 18690 w 98742"/>
              <a:gd name="connsiteY9" fmla="*/ -4 h 116880"/>
              <a:gd name="connsiteX10" fmla="*/ 18690 w 98742"/>
              <a:gd name="connsiteY10" fmla="*/ 74158 h 116880"/>
              <a:gd name="connsiteX11" fmla="*/ 17989 w 98742"/>
              <a:gd name="connsiteY11" fmla="*/ 90825 h 116880"/>
              <a:gd name="connsiteX12" fmla="*/ 18339 w 98742"/>
              <a:gd name="connsiteY12" fmla="*/ 90825 h 116880"/>
              <a:gd name="connsiteX13" fmla="*/ 22611 w 98742"/>
              <a:gd name="connsiteY13" fmla="*/ 83822 h 116880"/>
              <a:gd name="connsiteX14" fmla="*/ 76604 w 98742"/>
              <a:gd name="connsiteY14" fmla="*/ 136 h 116880"/>
              <a:gd name="connsiteX15" fmla="*/ 98734 w 98742"/>
              <a:gd name="connsiteY15" fmla="*/ 136 h 11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8742" h="116880">
                <a:moveTo>
                  <a:pt x="98734" y="116666"/>
                </a:moveTo>
                <a:lnTo>
                  <a:pt x="80106" y="116666"/>
                </a:lnTo>
                <a:lnTo>
                  <a:pt x="80106" y="39003"/>
                </a:lnTo>
                <a:cubicBezTo>
                  <a:pt x="79972" y="34039"/>
                  <a:pt x="80253" y="29073"/>
                  <a:pt x="80946" y="24157"/>
                </a:cubicBezTo>
                <a:lnTo>
                  <a:pt x="80456" y="24157"/>
                </a:lnTo>
                <a:cubicBezTo>
                  <a:pt x="79537" y="26594"/>
                  <a:pt x="78388" y="28939"/>
                  <a:pt x="77025" y="31160"/>
                </a:cubicBezTo>
                <a:lnTo>
                  <a:pt x="21001" y="116877"/>
                </a:lnTo>
                <a:lnTo>
                  <a:pt x="-9" y="11687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54" y="79723"/>
                  <a:pt x="18620" y="85293"/>
                  <a:pt x="17989" y="90825"/>
                </a:cubicBezTo>
                <a:lnTo>
                  <a:pt x="18339" y="90825"/>
                </a:lnTo>
                <a:cubicBezTo>
                  <a:pt x="19642" y="88419"/>
                  <a:pt x="21068" y="86082"/>
                  <a:pt x="22611" y="83822"/>
                </a:cubicBezTo>
                <a:lnTo>
                  <a:pt x="76604" y="136"/>
                </a:lnTo>
                <a:lnTo>
                  <a:pt x="9873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4" name="Полілінія: фігура 133">
            <a:extLst>
              <a:ext uri="{FF2B5EF4-FFF2-40B4-BE49-F238E27FC236}">
                <a16:creationId xmlns:a16="http://schemas.microsoft.com/office/drawing/2014/main" id="{874EA81F-FE5F-E753-5679-E0C8129E7DF5}"/>
              </a:ext>
            </a:extLst>
          </xdr:cNvPr>
          <xdr:cNvSpPr/>
        </xdr:nvSpPr>
        <xdr:spPr>
          <a:xfrm>
            <a:off x="2762720" y="391231"/>
            <a:ext cx="88926" cy="120606"/>
          </a:xfrm>
          <a:custGeom>
            <a:avLst/>
            <a:gdLst>
              <a:gd name="connsiteX0" fmla="*/ 88778 w 88926"/>
              <a:gd name="connsiteY0" fmla="*/ 113549 h 120606"/>
              <a:gd name="connsiteX1" fmla="*/ 56004 w 88926"/>
              <a:gd name="connsiteY1" fmla="*/ 120552 h 120606"/>
              <a:gd name="connsiteX2" fmla="*/ 15316 w 88926"/>
              <a:gd name="connsiteY2" fmla="*/ 104515 h 120606"/>
              <a:gd name="connsiteX3" fmla="*/ 50 w 88926"/>
              <a:gd name="connsiteY3" fmla="*/ 62497 h 120606"/>
              <a:gd name="connsiteX4" fmla="*/ 17207 w 88926"/>
              <a:gd name="connsiteY4" fmla="*/ 17327 h 120606"/>
              <a:gd name="connsiteX5" fmla="*/ 60696 w 88926"/>
              <a:gd name="connsiteY5" fmla="*/ 30 h 120606"/>
              <a:gd name="connsiteX6" fmla="*/ 88708 w 88926"/>
              <a:gd name="connsiteY6" fmla="*/ 4862 h 120606"/>
              <a:gd name="connsiteX7" fmla="*/ 88708 w 88926"/>
              <a:gd name="connsiteY7" fmla="*/ 23630 h 120606"/>
              <a:gd name="connsiteX8" fmla="*/ 62447 w 88926"/>
              <a:gd name="connsiteY8" fmla="*/ 16627 h 120606"/>
              <a:gd name="connsiteX9" fmla="*/ 31773 w 88926"/>
              <a:gd name="connsiteY9" fmla="*/ 28742 h 120606"/>
              <a:gd name="connsiteX10" fmla="*/ 20429 w 88926"/>
              <a:gd name="connsiteY10" fmla="*/ 61306 h 120606"/>
              <a:gd name="connsiteX11" fmla="*/ 31423 w 88926"/>
              <a:gd name="connsiteY11" fmla="*/ 92050 h 120606"/>
              <a:gd name="connsiteX12" fmla="*/ 60276 w 88926"/>
              <a:gd name="connsiteY12" fmla="*/ 103465 h 120606"/>
              <a:gd name="connsiteX13" fmla="*/ 88918 w 88926"/>
              <a:gd name="connsiteY13" fmla="*/ 95621 h 1206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926" h="120606">
                <a:moveTo>
                  <a:pt x="88778" y="113549"/>
                </a:moveTo>
                <a:cubicBezTo>
                  <a:pt x="78569" y="118467"/>
                  <a:pt x="67331" y="120869"/>
                  <a:pt x="56004" y="120552"/>
                </a:cubicBezTo>
                <a:cubicBezTo>
                  <a:pt x="40782" y="121211"/>
                  <a:pt x="25995" y="115383"/>
                  <a:pt x="15316" y="104515"/>
                </a:cubicBezTo>
                <a:cubicBezTo>
                  <a:pt x="4850" y="93092"/>
                  <a:pt x="-643" y="77975"/>
                  <a:pt x="50" y="62497"/>
                </a:cubicBezTo>
                <a:cubicBezTo>
                  <a:pt x="-659" y="45726"/>
                  <a:pt x="5543" y="29398"/>
                  <a:pt x="17207" y="17327"/>
                </a:cubicBezTo>
                <a:cubicBezTo>
                  <a:pt x="28683" y="5788"/>
                  <a:pt x="44430" y="-476"/>
                  <a:pt x="60696" y="30"/>
                </a:cubicBezTo>
                <a:cubicBezTo>
                  <a:pt x="70264" y="-266"/>
                  <a:pt x="79792" y="1378"/>
                  <a:pt x="88708" y="4862"/>
                </a:cubicBezTo>
                <a:lnTo>
                  <a:pt x="88708" y="23630"/>
                </a:lnTo>
                <a:cubicBezTo>
                  <a:pt x="80770" y="18912"/>
                  <a:pt x="71680" y="16488"/>
                  <a:pt x="62447" y="16627"/>
                </a:cubicBezTo>
                <a:cubicBezTo>
                  <a:pt x="50975" y="16181"/>
                  <a:pt x="39844" y="20578"/>
                  <a:pt x="31773" y="28742"/>
                </a:cubicBezTo>
                <a:cubicBezTo>
                  <a:pt x="23780" y="37638"/>
                  <a:pt x="19692" y="49370"/>
                  <a:pt x="20429" y="61306"/>
                </a:cubicBezTo>
                <a:cubicBezTo>
                  <a:pt x="19839" y="72612"/>
                  <a:pt x="23798" y="83682"/>
                  <a:pt x="31423" y="92050"/>
                </a:cubicBezTo>
                <a:cubicBezTo>
                  <a:pt x="38985" y="99776"/>
                  <a:pt x="49474" y="103926"/>
                  <a:pt x="60276" y="103465"/>
                </a:cubicBezTo>
                <a:cubicBezTo>
                  <a:pt x="70386" y="103717"/>
                  <a:pt x="80347" y="100989"/>
                  <a:pt x="88918" y="9562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5" name="Полілінія: фігура 134">
            <a:extLst>
              <a:ext uri="{FF2B5EF4-FFF2-40B4-BE49-F238E27FC236}">
                <a16:creationId xmlns:a16="http://schemas.microsoft.com/office/drawing/2014/main" id="{F1FE8D48-2392-9540-0669-0692295DA95D}"/>
              </a:ext>
            </a:extLst>
          </xdr:cNvPr>
          <xdr:cNvSpPr/>
        </xdr:nvSpPr>
        <xdr:spPr>
          <a:xfrm>
            <a:off x="2862151" y="393016"/>
            <a:ext cx="86277" cy="116670"/>
          </a:xfrm>
          <a:custGeom>
            <a:avLst/>
            <a:gdLst>
              <a:gd name="connsiteX0" fmla="*/ 86269 w 86277"/>
              <a:gd name="connsiteY0" fmla="*/ 16453 h 116670"/>
              <a:gd name="connsiteX1" fmla="*/ 52794 w 86277"/>
              <a:gd name="connsiteY1" fmla="*/ 16453 h 116670"/>
              <a:gd name="connsiteX2" fmla="*/ 52794 w 86277"/>
              <a:gd name="connsiteY2" fmla="*/ 116666 h 116670"/>
              <a:gd name="connsiteX3" fmla="*/ 33396 w 86277"/>
              <a:gd name="connsiteY3" fmla="*/ 116666 h 116670"/>
              <a:gd name="connsiteX4" fmla="*/ 33396 w 86277"/>
              <a:gd name="connsiteY4" fmla="*/ 16453 h 116670"/>
              <a:gd name="connsiteX5" fmla="*/ -9 w 86277"/>
              <a:gd name="connsiteY5" fmla="*/ 16453 h 116670"/>
              <a:gd name="connsiteX6" fmla="*/ -9 w 86277"/>
              <a:gd name="connsiteY6" fmla="*/ -4 h 116670"/>
              <a:gd name="connsiteX7" fmla="*/ 86269 w 86277"/>
              <a:gd name="connsiteY7" fmla="*/ -4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86277" h="116670">
                <a:moveTo>
                  <a:pt x="86269" y="16453"/>
                </a:moveTo>
                <a:lnTo>
                  <a:pt x="52794" y="16453"/>
                </a:lnTo>
                <a:lnTo>
                  <a:pt x="52794" y="116666"/>
                </a:lnTo>
                <a:lnTo>
                  <a:pt x="33396" y="116666"/>
                </a:lnTo>
                <a:lnTo>
                  <a:pt x="33396" y="16453"/>
                </a:lnTo>
                <a:lnTo>
                  <a:pt x="-9" y="16453"/>
                </a:lnTo>
                <a:lnTo>
                  <a:pt x="-9" y="-4"/>
                </a:lnTo>
                <a:lnTo>
                  <a:pt x="86269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6" name="Полілінія: фігура 135">
            <a:extLst>
              <a:ext uri="{FF2B5EF4-FFF2-40B4-BE49-F238E27FC236}">
                <a16:creationId xmlns:a16="http://schemas.microsoft.com/office/drawing/2014/main" id="{DE8D41C6-F4AA-5B3C-FFEC-350C058056A3}"/>
              </a:ext>
            </a:extLst>
          </xdr:cNvPr>
          <xdr:cNvSpPr/>
        </xdr:nvSpPr>
        <xdr:spPr>
          <a:xfrm>
            <a:off x="1359164" y="57431"/>
            <a:ext cx="7003" cy="260932"/>
          </a:xfrm>
          <a:custGeom>
            <a:avLst/>
            <a:gdLst>
              <a:gd name="connsiteX0" fmla="*/ 0 w 7003"/>
              <a:gd name="connsiteY0" fmla="*/ 0 h 260932"/>
              <a:gd name="connsiteX1" fmla="*/ 0 w 7003"/>
              <a:gd name="connsiteY1" fmla="*/ 260933 h 2609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003" h="260932">
                <a:moveTo>
                  <a:pt x="0" y="0"/>
                </a:moveTo>
                <a:lnTo>
                  <a:pt x="0" y="260933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7" name="Полілінія: фігура 136">
            <a:extLst>
              <a:ext uri="{FF2B5EF4-FFF2-40B4-BE49-F238E27FC236}">
                <a16:creationId xmlns:a16="http://schemas.microsoft.com/office/drawing/2014/main" id="{28BE4488-545B-1656-F01B-54A73CC3375E}"/>
              </a:ext>
            </a:extLst>
          </xdr:cNvPr>
          <xdr:cNvSpPr/>
        </xdr:nvSpPr>
        <xdr:spPr>
          <a:xfrm>
            <a:off x="1356923" y="67935"/>
            <a:ext cx="1604486" cy="41835"/>
          </a:xfrm>
          <a:custGeom>
            <a:avLst/>
            <a:gdLst>
              <a:gd name="connsiteX0" fmla="*/ 0 w 2719620"/>
              <a:gd name="connsiteY0" fmla="*/ 0 h 7003"/>
              <a:gd name="connsiteX1" fmla="*/ 2719621 w 2719620"/>
              <a:gd name="connsiteY1" fmla="*/ 0 h 70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719620" h="7003">
                <a:moveTo>
                  <a:pt x="0" y="0"/>
                </a:moveTo>
                <a:lnTo>
                  <a:pt x="2719621" y="0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8" name="Полілінія: фігура 137">
            <a:extLst>
              <a:ext uri="{FF2B5EF4-FFF2-40B4-BE49-F238E27FC236}">
                <a16:creationId xmlns:a16="http://schemas.microsoft.com/office/drawing/2014/main" id="{5E9B1ABF-1266-2FD2-C10F-12CE17A24B3A}"/>
              </a:ext>
            </a:extLst>
          </xdr:cNvPr>
          <xdr:cNvSpPr/>
        </xdr:nvSpPr>
        <xdr:spPr>
          <a:xfrm flipV="1">
            <a:off x="1356924" y="551068"/>
            <a:ext cx="1604486" cy="46506"/>
          </a:xfrm>
          <a:custGeom>
            <a:avLst/>
            <a:gdLst>
              <a:gd name="connsiteX0" fmla="*/ 0 w 2719620"/>
              <a:gd name="connsiteY0" fmla="*/ 0 h 7003"/>
              <a:gd name="connsiteX1" fmla="*/ 2719621 w 2719620"/>
              <a:gd name="connsiteY1" fmla="*/ 0 h 70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719620" h="7003">
                <a:moveTo>
                  <a:pt x="0" y="0"/>
                </a:moveTo>
                <a:lnTo>
                  <a:pt x="2719621" y="0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</xdr:grpSp>
    <xdr:clientData/>
  </xdr:twoCellAnchor>
  <xdr:twoCellAnchor editAs="oneCell">
    <xdr:from>
      <xdr:col>3</xdr:col>
      <xdr:colOff>323850</xdr:colOff>
      <xdr:row>0</xdr:row>
      <xdr:rowOff>44450</xdr:rowOff>
    </xdr:from>
    <xdr:to>
      <xdr:col>9</xdr:col>
      <xdr:colOff>58420</xdr:colOff>
      <xdr:row>2</xdr:row>
      <xdr:rowOff>96520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087DD272-0401-4083-B0EE-B48D19FA7385}"/>
            </a:ext>
          </a:extLst>
        </xdr:cNvPr>
        <xdr:cNvSpPr/>
      </xdr:nvSpPr>
      <xdr:spPr>
        <a:xfrm>
          <a:off x="6031230" y="44450"/>
          <a:ext cx="2546350" cy="2806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r">
            <a:lnSpc>
              <a:spcPct val="100000"/>
            </a:lnSpc>
          </a:pPr>
          <a:r>
            <a:rPr lang="uk-UA" sz="1100" b="0" strike="noStrike" spc="-1">
              <a:solidFill>
                <a:srgbClr val="004054"/>
              </a:solidFill>
              <a:latin typeface="Verdana"/>
              <a:ea typeface="Verdana"/>
            </a:rPr>
            <a:t>ПРАЙС-ЛИСТ від 15.05.2026 </a:t>
          </a:r>
          <a:endParaRPr lang="uk-UA" sz="1100" b="0" strike="noStrike" spc="-1">
            <a:solidFill>
              <a:srgbClr val="004054"/>
            </a:solidFill>
            <a:latin typeface="Times New Roman"/>
          </a:endParaRPr>
        </a:p>
      </xdr:txBody>
    </xdr:sp>
    <xdr:clientData/>
  </xdr:twoCellAnchor>
  <xdr:oneCellAnchor>
    <xdr:from>
      <xdr:col>11</xdr:col>
      <xdr:colOff>198120</xdr:colOff>
      <xdr:row>145</xdr:row>
      <xdr:rowOff>88900</xdr:rowOff>
    </xdr:from>
    <xdr:ext cx="252000" cy="252000"/>
    <xdr:pic>
      <xdr:nvPicPr>
        <xdr:cNvPr id="170" name="Рисунок 169" descr="Weblink Icons - Download Free Vector Icons | Noun Project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41DC9E4-B489-4F34-B207-E3E6F2A2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277418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149</xdr:row>
      <xdr:rowOff>104140</xdr:rowOff>
    </xdr:from>
    <xdr:ext cx="252000" cy="252000"/>
    <xdr:pic>
      <xdr:nvPicPr>
        <xdr:cNvPr id="171" name="Рисунок 170" descr="Weblink Icons - Download Free Vector Icons | Noun Project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40E807A-63DB-47B4-9E6E-AB6FC700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286715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189230</xdr:colOff>
      <xdr:row>46</xdr:row>
      <xdr:rowOff>41910</xdr:rowOff>
    </xdr:from>
    <xdr:ext cx="252000" cy="252000"/>
    <xdr:pic>
      <xdr:nvPicPr>
        <xdr:cNvPr id="228" name="Рисунок 227" descr="Weblink Icons - Download Free Vector Icons | Noun Project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76B7758-846F-4ECC-B668-49E13A699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90" y="64198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10309</xdr:rowOff>
    </xdr:from>
    <xdr:ext cx="252000" cy="252000"/>
    <xdr:pic>
      <xdr:nvPicPr>
        <xdr:cNvPr id="229" name="Рисунок 228" descr="Weblink Icons - Download Free Vector Icons | Noun Project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FA788F1-F759-40C5-8827-46639606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610509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26</xdr:row>
      <xdr:rowOff>68580</xdr:rowOff>
    </xdr:from>
    <xdr:ext cx="252000" cy="252000"/>
    <xdr:pic>
      <xdr:nvPicPr>
        <xdr:cNvPr id="230" name="Рисунок 229" descr="Weblink Icons - Download Free Vector Icons | Noun Project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DB4ED59-2B4B-40D1-9530-223F4CC6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21488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182880</xdr:colOff>
      <xdr:row>30</xdr:row>
      <xdr:rowOff>53340</xdr:rowOff>
    </xdr:from>
    <xdr:ext cx="252000" cy="252000"/>
    <xdr:pic>
      <xdr:nvPicPr>
        <xdr:cNvPr id="232" name="Рисунок 231" descr="Weblink Icons - Download Free Vector Icons | Noun Project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A664C42-F2E9-4D86-A3B7-F56BADB12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0640" y="27813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68</xdr:row>
      <xdr:rowOff>62230</xdr:rowOff>
    </xdr:from>
    <xdr:ext cx="252000" cy="252000"/>
    <xdr:pic>
      <xdr:nvPicPr>
        <xdr:cNvPr id="235" name="Рисунок 234" descr="Weblink Icons - Download Free Vector Icons | Noun Project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7662D56-F597-4CF6-B329-122FC0EC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110426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15240</xdr:colOff>
      <xdr:row>55</xdr:row>
      <xdr:rowOff>77470</xdr:rowOff>
    </xdr:from>
    <xdr:ext cx="252000" cy="252000"/>
    <xdr:pic>
      <xdr:nvPicPr>
        <xdr:cNvPr id="236" name="Рисунок 235" descr="Weblink Icons - Download Free Vector Icons | Noun Project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850BA98-2795-4DB9-A03A-AEA2EE6DC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8740" y="832993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7620</xdr:colOff>
      <xdr:row>74</xdr:row>
      <xdr:rowOff>190500</xdr:rowOff>
    </xdr:from>
    <xdr:ext cx="252000" cy="252000"/>
    <xdr:pic>
      <xdr:nvPicPr>
        <xdr:cNvPr id="237" name="Рисунок 236" descr="Weblink Icons - Download Free Vector Icons | Noun Project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C463EFD-DA71-474C-AE5E-3311CB14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149352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2690</xdr:colOff>
      <xdr:row>78</xdr:row>
      <xdr:rowOff>60437</xdr:rowOff>
    </xdr:from>
    <xdr:ext cx="252000" cy="252000"/>
    <xdr:pic>
      <xdr:nvPicPr>
        <xdr:cNvPr id="238" name="Рисунок 237" descr="Weblink Icons - Download Free Vector Icons | Noun Project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12231D5-F6E3-4B26-99AD-630205912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6190" y="13273517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189604</xdr:colOff>
      <xdr:row>83</xdr:row>
      <xdr:rowOff>68056</xdr:rowOff>
    </xdr:from>
    <xdr:ext cx="252000" cy="252000"/>
    <xdr:pic>
      <xdr:nvPicPr>
        <xdr:cNvPr id="239" name="Рисунок 238" descr="Weblink Icons - Download Free Vector Icons | Noun Project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DDA169-4D9A-4047-8F14-55BA988F2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7364" y="14347936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171673</xdr:colOff>
      <xdr:row>85</xdr:row>
      <xdr:rowOff>61782</xdr:rowOff>
    </xdr:from>
    <xdr:ext cx="252000" cy="252000"/>
    <xdr:pic>
      <xdr:nvPicPr>
        <xdr:cNvPr id="240" name="Рисунок 239" descr="Weblink Icons - Download Free Vector Icons | Noun Project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1293981-E8E4-4B94-9C10-7466042D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9433" y="14722662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90</xdr:row>
      <xdr:rowOff>139700</xdr:rowOff>
    </xdr:from>
    <xdr:ext cx="252000" cy="252000"/>
    <xdr:pic>
      <xdr:nvPicPr>
        <xdr:cNvPr id="241" name="Рисунок 240" descr="Weblink Icons - Download Free Vector Icons | Noun Project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D79E8766-58EC-4701-A827-5176EA0C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706932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15240</xdr:colOff>
      <xdr:row>130</xdr:row>
      <xdr:rowOff>43180</xdr:rowOff>
    </xdr:from>
    <xdr:ext cx="252000" cy="252000"/>
    <xdr:pic>
      <xdr:nvPicPr>
        <xdr:cNvPr id="244" name="Рисунок 243" descr="Weblink Icons - Download Free Vector Icons | Noun Project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9B6A5862-17AA-4D7C-B04A-64937D796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8740" y="245033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138</xdr:row>
      <xdr:rowOff>69850</xdr:rowOff>
    </xdr:from>
    <xdr:ext cx="252000" cy="252000"/>
    <xdr:pic>
      <xdr:nvPicPr>
        <xdr:cNvPr id="245" name="Рисунок 244" descr="Weblink Icons - Download Free Vector Icons | Noun Project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9208BD4-3929-41B4-B8D6-2414079C9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772756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140</xdr:row>
      <xdr:rowOff>100330</xdr:rowOff>
    </xdr:from>
    <xdr:ext cx="252000" cy="252000"/>
    <xdr:pic>
      <xdr:nvPicPr>
        <xdr:cNvPr id="246" name="Рисунок 245" descr="Weblink Icons - Download Free Vector Icons | Noun Project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78F2D88-A567-4605-9338-087E9F575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2876677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142</xdr:row>
      <xdr:rowOff>69850</xdr:rowOff>
    </xdr:from>
    <xdr:ext cx="252000" cy="252000"/>
    <xdr:pic>
      <xdr:nvPicPr>
        <xdr:cNvPr id="248" name="Рисунок 247" descr="Weblink Icons - Download Free Vector Icons | Noun Project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8A667D9-A26C-405C-8F80-2B8FE3013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7837297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361950</xdr:colOff>
      <xdr:row>139</xdr:row>
      <xdr:rowOff>152400</xdr:rowOff>
    </xdr:from>
    <xdr:to>
      <xdr:col>0</xdr:col>
      <xdr:colOff>838200</xdr:colOff>
      <xdr:row>141</xdr:row>
      <xdr:rowOff>187017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EEC02BBE-8EEB-4F26-9C47-3CCD13363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392120"/>
          <a:ext cx="476250" cy="461337"/>
        </a:xfrm>
        <a:prstGeom prst="rect">
          <a:avLst/>
        </a:prstGeom>
      </xdr:spPr>
    </xdr:pic>
    <xdr:clientData/>
  </xdr:twoCellAnchor>
  <xdr:oneCellAnchor>
    <xdr:from>
      <xdr:col>0</xdr:col>
      <xdr:colOff>220981</xdr:colOff>
      <xdr:row>106</xdr:row>
      <xdr:rowOff>220980</xdr:rowOff>
    </xdr:from>
    <xdr:ext cx="784860" cy="1539240"/>
    <xdr:pic>
      <xdr:nvPicPr>
        <xdr:cNvPr id="308" name="Рисунок 138">
          <a:extLst>
            <a:ext uri="{FF2B5EF4-FFF2-40B4-BE49-F238E27FC236}">
              <a16:creationId xmlns:a16="http://schemas.microsoft.com/office/drawing/2014/main" id="{41459EF1-8333-420C-B714-14FE5C809AF8}"/>
            </a:ext>
          </a:extLst>
        </xdr:cNvPr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0981" y="19606260"/>
          <a:ext cx="784860" cy="153924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12</xdr:col>
      <xdr:colOff>0</xdr:colOff>
      <xdr:row>110</xdr:row>
      <xdr:rowOff>50800</xdr:rowOff>
    </xdr:from>
    <xdr:ext cx="252000" cy="252000"/>
    <xdr:pic>
      <xdr:nvPicPr>
        <xdr:cNvPr id="311" name="Рисунок 310" descr="Weblink Icons - Download Free Vector Icons | Noun Project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7B9A652-8A05-4ACC-B62C-4092FE0F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737819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342772</xdr:colOff>
      <xdr:row>151</xdr:row>
      <xdr:rowOff>41782</xdr:rowOff>
    </xdr:from>
    <xdr:ext cx="548768" cy="500353"/>
    <xdr:pic>
      <xdr:nvPicPr>
        <xdr:cNvPr id="317" name="Рисунок 316">
          <a:extLst>
            <a:ext uri="{FF2B5EF4-FFF2-40B4-BE49-F238E27FC236}">
              <a16:creationId xmlns:a16="http://schemas.microsoft.com/office/drawing/2014/main" id="{6CFE0D00-5C39-4B7A-B975-7FB15FC73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772" y="29066362"/>
          <a:ext cx="548768" cy="500353"/>
        </a:xfrm>
        <a:prstGeom prst="rect">
          <a:avLst/>
        </a:prstGeom>
      </xdr:spPr>
    </xdr:pic>
    <xdr:clientData/>
  </xdr:oneCellAnchor>
  <xdr:oneCellAnchor>
    <xdr:from>
      <xdr:col>11</xdr:col>
      <xdr:colOff>190500</xdr:colOff>
      <xdr:row>151</xdr:row>
      <xdr:rowOff>143510</xdr:rowOff>
    </xdr:from>
    <xdr:ext cx="252000" cy="252000"/>
    <xdr:pic>
      <xdr:nvPicPr>
        <xdr:cNvPr id="318" name="Рисунок 317" descr="Weblink Icons - Download Free Vector Icons | Noun Project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3F15445-4C33-4D69-9D02-A07142E1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2916809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32</xdr:row>
      <xdr:rowOff>38100</xdr:rowOff>
    </xdr:from>
    <xdr:ext cx="252000" cy="252000"/>
    <xdr:pic>
      <xdr:nvPicPr>
        <xdr:cNvPr id="326" name="Рисунок 325" descr="Weblink Icons - Download Free Vector Icons | Noun Project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70784BE-3435-46F6-ABB1-0D80DA78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310896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48857</xdr:colOff>
      <xdr:row>39</xdr:row>
      <xdr:rowOff>42134</xdr:rowOff>
    </xdr:from>
    <xdr:to>
      <xdr:col>0</xdr:col>
      <xdr:colOff>1149477</xdr:colOff>
      <xdr:row>40</xdr:row>
      <xdr:rowOff>121287</xdr:rowOff>
    </xdr:to>
    <xdr:pic>
      <xdr:nvPicPr>
        <xdr:cNvPr id="331" name="Рисунок 17">
          <a:extLst>
            <a:ext uri="{FF2B5EF4-FFF2-40B4-BE49-F238E27FC236}">
              <a16:creationId xmlns:a16="http://schemas.microsoft.com/office/drawing/2014/main" id="{2681785C-0AE7-4CC5-A59A-12896AFAF713}"/>
            </a:ext>
          </a:extLst>
        </xdr:cNvPr>
        <xdr:cNvPicPr/>
      </xdr:nvPicPr>
      <xdr:blipFill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48857" y="4705574"/>
          <a:ext cx="1100620" cy="269653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11</xdr:col>
      <xdr:colOff>198120</xdr:colOff>
      <xdr:row>28</xdr:row>
      <xdr:rowOff>68580</xdr:rowOff>
    </xdr:from>
    <xdr:ext cx="252000" cy="252000"/>
    <xdr:pic>
      <xdr:nvPicPr>
        <xdr:cNvPr id="333" name="Рисунок 332" descr="Weblink Icons - Download Free Vector Icons | Noun Project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EF642DC-32C0-4B1B-84C0-7A1E594C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28194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35</xdr:row>
      <xdr:rowOff>167640</xdr:rowOff>
    </xdr:from>
    <xdr:ext cx="254540" cy="252000"/>
    <xdr:pic>
      <xdr:nvPicPr>
        <xdr:cNvPr id="336" name="Рисунок 335" descr="Weblink Icons - Download Free Vector Icons | Noun Project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215FF741-6050-406D-994F-F69775BE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370332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37</xdr:row>
      <xdr:rowOff>152400</xdr:rowOff>
    </xdr:from>
    <xdr:ext cx="254540" cy="252000"/>
    <xdr:pic>
      <xdr:nvPicPr>
        <xdr:cNvPr id="337" name="Рисунок 336" descr="Weblink Icons - Download Free Vector Icons | Noun Project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B28A1381-ABDD-4BF8-A4E4-B1CD6299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425196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39</xdr:row>
      <xdr:rowOff>76200</xdr:rowOff>
    </xdr:from>
    <xdr:ext cx="252000" cy="252000"/>
    <xdr:pic>
      <xdr:nvPicPr>
        <xdr:cNvPr id="338" name="Рисунок 337" descr="Weblink Icons - Download Free Vector Icons | Noun Project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C676BFC2-EC59-4B7B-AD91-EB8F75B78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47396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58</xdr:row>
      <xdr:rowOff>68580</xdr:rowOff>
    </xdr:from>
    <xdr:ext cx="252000" cy="252000"/>
    <xdr:pic>
      <xdr:nvPicPr>
        <xdr:cNvPr id="339" name="Рисунок 338" descr="Weblink Icons - Download Free Vector Icons | Noun Project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99068735-0247-4DFA-A2EF-7A2D96DF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88925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48857</xdr:colOff>
      <xdr:row>63</xdr:row>
      <xdr:rowOff>42134</xdr:rowOff>
    </xdr:from>
    <xdr:ext cx="1100620" cy="269653"/>
    <xdr:pic>
      <xdr:nvPicPr>
        <xdr:cNvPr id="341" name="Рисунок 17">
          <a:extLst>
            <a:ext uri="{FF2B5EF4-FFF2-40B4-BE49-F238E27FC236}">
              <a16:creationId xmlns:a16="http://schemas.microsoft.com/office/drawing/2014/main" id="{94B58392-ED76-4F34-BCA2-8D4389189EB8}"/>
            </a:ext>
          </a:extLst>
        </xdr:cNvPr>
        <xdr:cNvPicPr/>
      </xdr:nvPicPr>
      <xdr:blipFill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48857" y="4705574"/>
          <a:ext cx="1100620" cy="269653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198120</xdr:colOff>
      <xdr:row>61</xdr:row>
      <xdr:rowOff>152400</xdr:rowOff>
    </xdr:from>
    <xdr:ext cx="254540" cy="252000"/>
    <xdr:pic>
      <xdr:nvPicPr>
        <xdr:cNvPr id="342" name="Рисунок 341" descr="Weblink Icons - Download Free Vector Icons | Noun Project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91659358-3950-4DAC-9F55-EDC3B555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425196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63</xdr:row>
      <xdr:rowOff>76200</xdr:rowOff>
    </xdr:from>
    <xdr:ext cx="252000" cy="252000"/>
    <xdr:pic>
      <xdr:nvPicPr>
        <xdr:cNvPr id="343" name="Рисунок 342" descr="Weblink Icons - Download Free Vector Icons | Noun Project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355277E8-4330-4509-BDC1-1F7F2079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47396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81</xdr:row>
      <xdr:rowOff>152400</xdr:rowOff>
    </xdr:from>
    <xdr:ext cx="254540" cy="252000"/>
    <xdr:pic>
      <xdr:nvPicPr>
        <xdr:cNvPr id="347" name="Рисунок 346" descr="Weblink Icons - Download Free Vector Icons | Noun Project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1DA34D14-E81B-4F08-8FA7-465EFE849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947928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96</xdr:row>
      <xdr:rowOff>63649</xdr:rowOff>
    </xdr:from>
    <xdr:ext cx="252000" cy="252000"/>
    <xdr:pic>
      <xdr:nvPicPr>
        <xdr:cNvPr id="350" name="Рисунок 349" descr="Weblink Icons - Download Free Vector Icons | Noun Project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46ECBC45-B5C2-467A-ADD8-C52C6E89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7482969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98</xdr:row>
      <xdr:rowOff>68580</xdr:rowOff>
    </xdr:from>
    <xdr:ext cx="252000" cy="252000"/>
    <xdr:pic>
      <xdr:nvPicPr>
        <xdr:cNvPr id="351" name="Рисунок 350" descr="Weblink Icons - Download Free Vector Icons | Noun Project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EFDDE0FA-9FAB-4936-BC4C-C3CB89B9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21107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104</xdr:row>
      <xdr:rowOff>167640</xdr:rowOff>
    </xdr:from>
    <xdr:ext cx="254540" cy="252000"/>
    <xdr:pic>
      <xdr:nvPicPr>
        <xdr:cNvPr id="355" name="Рисунок 354" descr="Weblink Icons - Download Free Vector Icons | Noun Project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27B494AF-AE3F-4381-A51E-A4955245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370332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342900</xdr:colOff>
      <xdr:row>103</xdr:row>
      <xdr:rowOff>152400</xdr:rowOff>
    </xdr:from>
    <xdr:to>
      <xdr:col>0</xdr:col>
      <xdr:colOff>922805</xdr:colOff>
      <xdr:row>105</xdr:row>
      <xdr:rowOff>266700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0BDFC77A-C91F-BF58-C93C-FB73A768F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8813780"/>
          <a:ext cx="579905" cy="525780"/>
        </a:xfrm>
        <a:prstGeom prst="rect">
          <a:avLst/>
        </a:prstGeom>
      </xdr:spPr>
    </xdr:pic>
    <xdr:clientData/>
  </xdr:twoCellAnchor>
  <xdr:oneCellAnchor>
    <xdr:from>
      <xdr:col>11</xdr:col>
      <xdr:colOff>198120</xdr:colOff>
      <xdr:row>117</xdr:row>
      <xdr:rowOff>56029</xdr:rowOff>
    </xdr:from>
    <xdr:ext cx="252000" cy="252000"/>
    <xdr:pic>
      <xdr:nvPicPr>
        <xdr:cNvPr id="358" name="Рисунок 357" descr="Weblink Icons - Download Free Vector Icons | Noun Project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E836D1B1-F20E-459F-99D3-20497FFDA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21757789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119</xdr:row>
      <xdr:rowOff>68580</xdr:rowOff>
    </xdr:from>
    <xdr:ext cx="252000" cy="252000"/>
    <xdr:pic>
      <xdr:nvPicPr>
        <xdr:cNvPr id="359" name="Рисунок 358" descr="Weblink Icons - Download Free Vector Icons | Noun Project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CD01688B-C06C-441C-91D5-656FC590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21107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198120</xdr:colOff>
      <xdr:row>121</xdr:row>
      <xdr:rowOff>68580</xdr:rowOff>
    </xdr:from>
    <xdr:ext cx="252000" cy="252000"/>
    <xdr:pic>
      <xdr:nvPicPr>
        <xdr:cNvPr id="360" name="Рисунок 359" descr="Weblink Icons - Download Free Vector Icons | Noun Project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D0A56E81-2123-4069-BC8F-C7C426C3A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245364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190500</xdr:colOff>
      <xdr:row>123</xdr:row>
      <xdr:rowOff>167640</xdr:rowOff>
    </xdr:from>
    <xdr:ext cx="254540" cy="252000"/>
    <xdr:pic>
      <xdr:nvPicPr>
        <xdr:cNvPr id="361" name="Рисунок 360" descr="Weblink Icons - Download Free Vector Icons | Noun Project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1E0C30F-2C29-4AA4-8C40-8D44FAC72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18989040"/>
          <a:ext cx="25454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327660</xdr:colOff>
      <xdr:row>122</xdr:row>
      <xdr:rowOff>138581</xdr:rowOff>
    </xdr:from>
    <xdr:ext cx="586740" cy="531978"/>
    <xdr:pic>
      <xdr:nvPicPr>
        <xdr:cNvPr id="362" name="Рисунок 361">
          <a:extLst>
            <a:ext uri="{FF2B5EF4-FFF2-40B4-BE49-F238E27FC236}">
              <a16:creationId xmlns:a16="http://schemas.microsoft.com/office/drawing/2014/main" id="{1216E129-59FD-45DD-AEFE-009BDAEF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22716641"/>
          <a:ext cx="586740" cy="531978"/>
        </a:xfrm>
        <a:prstGeom prst="rect">
          <a:avLst/>
        </a:prstGeom>
      </xdr:spPr>
    </xdr:pic>
    <xdr:clientData/>
  </xdr:oneCellAnchor>
  <xdr:oneCellAnchor>
    <xdr:from>
      <xdr:col>12</xdr:col>
      <xdr:colOff>7620</xdr:colOff>
      <xdr:row>147</xdr:row>
      <xdr:rowOff>88900</xdr:rowOff>
    </xdr:from>
    <xdr:ext cx="252000" cy="252000"/>
    <xdr:pic>
      <xdr:nvPicPr>
        <xdr:cNvPr id="366" name="Рисунок 365" descr="Weblink Icons - Download Free Vector Icons | Noun Project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B82A5318-2FED-4FF5-AC7D-5A22C7B6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281990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121921</xdr:colOff>
      <xdr:row>117</xdr:row>
      <xdr:rowOff>22860</xdr:rowOff>
    </xdr:from>
    <xdr:to>
      <xdr:col>0</xdr:col>
      <xdr:colOff>1173481</xdr:colOff>
      <xdr:row>122</xdr:row>
      <xdr:rowOff>101083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4FAD668E-9D0B-42D0-B533-69C9EF214D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38581"/>
        <a:stretch/>
      </xdr:blipFill>
      <xdr:spPr>
        <a:xfrm>
          <a:off x="121921" y="21724620"/>
          <a:ext cx="1051560" cy="954523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100</xdr:row>
      <xdr:rowOff>38100</xdr:rowOff>
    </xdr:from>
    <xdr:to>
      <xdr:col>0</xdr:col>
      <xdr:colOff>1196340</xdr:colOff>
      <xdr:row>103</xdr:row>
      <xdr:rowOff>76200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911D6ED0-AC42-4C1B-96E6-ED3E7BF90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4128" b="22531"/>
        <a:stretch/>
      </xdr:blipFill>
      <xdr:spPr>
        <a:xfrm>
          <a:off x="144780" y="18219420"/>
          <a:ext cx="1051560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55</xdr:row>
      <xdr:rowOff>45720</xdr:rowOff>
    </xdr:from>
    <xdr:to>
      <xdr:col>0</xdr:col>
      <xdr:colOff>1234440</xdr:colOff>
      <xdr:row>59</xdr:row>
      <xdr:rowOff>54094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F79B994F-BC58-CD0D-C4BB-6E34E059C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8298180"/>
          <a:ext cx="1219200" cy="770374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66</xdr:row>
      <xdr:rowOff>0</xdr:rowOff>
    </xdr:from>
    <xdr:to>
      <xdr:col>0</xdr:col>
      <xdr:colOff>937260</xdr:colOff>
      <xdr:row>71</xdr:row>
      <xdr:rowOff>178350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AA63A7D0-42EC-D5AB-AC33-C749ED6D1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0523220"/>
          <a:ext cx="693420" cy="13213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96</xdr:row>
      <xdr:rowOff>167640</xdr:rowOff>
    </xdr:from>
    <xdr:to>
      <xdr:col>0</xdr:col>
      <xdr:colOff>1245869</xdr:colOff>
      <xdr:row>99</xdr:row>
      <xdr:rowOff>129540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7497818C-6D9C-7C7D-74C6-CA7208C6B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17586960"/>
          <a:ext cx="1200149" cy="533400"/>
        </a:xfrm>
        <a:prstGeom prst="rect">
          <a:avLst/>
        </a:prstGeom>
      </xdr:spPr>
    </xdr:pic>
    <xdr:clientData/>
  </xdr:twoCellAnchor>
  <xdr:oneCellAnchor>
    <xdr:from>
      <xdr:col>0</xdr:col>
      <xdr:colOff>384230</xdr:colOff>
      <xdr:row>9</xdr:row>
      <xdr:rowOff>69330</xdr:rowOff>
    </xdr:from>
    <xdr:ext cx="537790" cy="433590"/>
    <xdr:pic>
      <xdr:nvPicPr>
        <xdr:cNvPr id="3" name="Рисунок 36">
          <a:extLst>
            <a:ext uri="{FF2B5EF4-FFF2-40B4-BE49-F238E27FC236}">
              <a16:creationId xmlns:a16="http://schemas.microsoft.com/office/drawing/2014/main" id="{58D46995-9D7D-4142-8131-CEA0F9E2EF10}"/>
            </a:ext>
          </a:extLst>
        </xdr:cNvPr>
        <xdr:cNvPicPr/>
      </xdr:nvPicPr>
      <xdr:blipFill>
        <a:blip xmlns:r="http://schemas.openxmlformats.org/officeDocument/2006/relationships" r:embed="rId59">
          <a:extLst>
            <a:ext uri="{BEBA8EAE-BF5A-486C-A8C5-ECC9F3942E4B}">
              <a14:imgProps xmlns:a14="http://schemas.microsoft.com/office/drawing/2010/main">
                <a14:imgLayer r:embed="rId60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384230" y="1166610"/>
          <a:ext cx="537790" cy="43359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135930</xdr:colOff>
      <xdr:row>12</xdr:row>
      <xdr:rowOff>57840</xdr:rowOff>
    </xdr:from>
    <xdr:ext cx="908010" cy="917520"/>
    <xdr:pic>
      <xdr:nvPicPr>
        <xdr:cNvPr id="5" name="Рисунок 37">
          <a:extLst>
            <a:ext uri="{FF2B5EF4-FFF2-40B4-BE49-F238E27FC236}">
              <a16:creationId xmlns:a16="http://schemas.microsoft.com/office/drawing/2014/main" id="{F6920601-A432-4D0A-9CF4-64EB6F72BFB3}"/>
            </a:ext>
          </a:extLst>
        </xdr:cNvPr>
        <xdr:cNvPicPr/>
      </xdr:nvPicPr>
      <xdr:blipFill>
        <a:blip xmlns:r="http://schemas.openxmlformats.org/officeDocument/2006/relationships" r:embed="rId61">
          <a:extLst>
            <a:ext uri="{BEBA8EAE-BF5A-486C-A8C5-ECC9F3942E4B}">
              <a14:imgProps xmlns:a14="http://schemas.microsoft.com/office/drawing/2010/main">
                <a14:imgLayer r:embed="rId62">
                  <a14:imgEffect>
                    <a14:saturation sat="0"/>
                  </a14:imgEffect>
                </a14:imgLayer>
              </a14:imgProps>
            </a:ext>
          </a:extLst>
        </a:blip>
        <a:stretch/>
      </xdr:blipFill>
      <xdr:spPr>
        <a:xfrm>
          <a:off x="135930" y="1978080"/>
          <a:ext cx="908010" cy="91752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198120</xdr:colOff>
      <xdr:row>9</xdr:row>
      <xdr:rowOff>144780</xdr:rowOff>
    </xdr:from>
    <xdr:ext cx="252000" cy="252000"/>
    <xdr:pic>
      <xdr:nvPicPr>
        <xdr:cNvPr id="6" name="Рисунок 5" descr="Weblink Icons - Download Free Vector Icons | Noun Project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FE4AF62F-BB69-4AEE-9FE4-DBCF0018E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349681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63500</xdr:rowOff>
    </xdr:from>
    <xdr:ext cx="252000" cy="252000"/>
    <xdr:pic>
      <xdr:nvPicPr>
        <xdr:cNvPr id="8" name="Рисунок 7" descr="Weblink Icons - Download Free Vector Icons | Noun Project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F476103-C3FE-464F-84D6-4ECADDA47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3598418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91441</xdr:colOff>
      <xdr:row>154</xdr:row>
      <xdr:rowOff>129540</xdr:rowOff>
    </xdr:from>
    <xdr:to>
      <xdr:col>0</xdr:col>
      <xdr:colOff>1209041</xdr:colOff>
      <xdr:row>155</xdr:row>
      <xdr:rowOff>220980</xdr:rowOff>
    </xdr:to>
    <xdr:pic>
      <xdr:nvPicPr>
        <xdr:cNvPr id="12" name="Рисунок 11" descr="Провід з'єднувальний ПВ-3 1,5 | ТЕРРА, купить в Киеве, доставка по Украине">
          <a:extLst>
            <a:ext uri="{FF2B5EF4-FFF2-40B4-BE49-F238E27FC236}">
              <a16:creationId xmlns:a16="http://schemas.microsoft.com/office/drawing/2014/main" id="{FD0E4CD1-8ABC-FEE9-95EF-3765CA54F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0" b="23000"/>
        <a:stretch/>
      </xdr:blipFill>
      <xdr:spPr bwMode="auto">
        <a:xfrm>
          <a:off x="91441" y="31821120"/>
          <a:ext cx="11176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175259</xdr:colOff>
      <xdr:row>37</xdr:row>
      <xdr:rowOff>83820</xdr:rowOff>
    </xdr:from>
    <xdr:to>
      <xdr:col>0</xdr:col>
      <xdr:colOff>1035739</xdr:colOff>
      <xdr:row>39</xdr:row>
      <xdr:rowOff>3960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2A5ACA9-92FB-413E-AC5C-88A396DDD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59" y="6644640"/>
          <a:ext cx="860480" cy="4840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61</xdr:row>
      <xdr:rowOff>0</xdr:rowOff>
    </xdr:from>
    <xdr:to>
      <xdr:col>0</xdr:col>
      <xdr:colOff>1050980</xdr:colOff>
      <xdr:row>62</xdr:row>
      <xdr:rowOff>232560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489EDAF-2568-4603-9346-97071A55E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742420"/>
          <a:ext cx="860480" cy="48402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81</xdr:row>
      <xdr:rowOff>45720</xdr:rowOff>
    </xdr:from>
    <xdr:to>
      <xdr:col>0</xdr:col>
      <xdr:colOff>1020500</xdr:colOff>
      <xdr:row>82</xdr:row>
      <xdr:rowOff>278280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CCDD4169-497C-4BF2-BD17-B51C76455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5918180"/>
          <a:ext cx="860480" cy="484020"/>
        </a:xfrm>
        <a:prstGeom prst="rect">
          <a:avLst/>
        </a:prstGeom>
      </xdr:spPr>
    </xdr:pic>
    <xdr:clientData/>
  </xdr:twoCellAnchor>
  <xdr:twoCellAnchor editAs="oneCell">
    <xdr:from>
      <xdr:col>0</xdr:col>
      <xdr:colOff>277010</xdr:colOff>
      <xdr:row>35</xdr:row>
      <xdr:rowOff>0</xdr:rowOff>
    </xdr:from>
    <xdr:to>
      <xdr:col>0</xdr:col>
      <xdr:colOff>951220</xdr:colOff>
      <xdr:row>37</xdr:row>
      <xdr:rowOff>26054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D3D8782-EF10-4E6D-AAAE-AC77030E1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10" y="5996940"/>
          <a:ext cx="674210" cy="58993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147</xdr:row>
      <xdr:rowOff>7886</xdr:rowOff>
    </xdr:from>
    <xdr:to>
      <xdr:col>0</xdr:col>
      <xdr:colOff>982980</xdr:colOff>
      <xdr:row>149</xdr:row>
      <xdr:rowOff>15240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5A891B1-F5A3-49E7-80D5-79C88BF51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9893526"/>
          <a:ext cx="678180" cy="464554"/>
        </a:xfrm>
        <a:prstGeom prst="rect">
          <a:avLst/>
        </a:prstGeom>
      </xdr:spPr>
    </xdr:pic>
    <xdr:clientData/>
  </xdr:twoCellAnchor>
  <xdr:twoCellAnchor editAs="oneCell">
    <xdr:from>
      <xdr:col>0</xdr:col>
      <xdr:colOff>277129</xdr:colOff>
      <xdr:row>144</xdr:row>
      <xdr:rowOff>60961</xdr:rowOff>
    </xdr:from>
    <xdr:to>
      <xdr:col>0</xdr:col>
      <xdr:colOff>1080601</xdr:colOff>
      <xdr:row>147</xdr:row>
      <xdr:rowOff>7620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EC194AD-6A6C-4C3E-81EA-F65423A79E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1"/>
        <a:stretch>
          <a:fillRect/>
        </a:stretch>
      </xdr:blipFill>
      <xdr:spPr>
        <a:xfrm>
          <a:off x="277129" y="29367481"/>
          <a:ext cx="803472" cy="525779"/>
        </a:xfrm>
        <a:prstGeom prst="rect">
          <a:avLst/>
        </a:prstGeom>
      </xdr:spPr>
    </xdr:pic>
    <xdr:clientData/>
  </xdr:twoCellAnchor>
  <xdr:twoCellAnchor editAs="oneCell">
    <xdr:from>
      <xdr:col>0</xdr:col>
      <xdr:colOff>335280</xdr:colOff>
      <xdr:row>149</xdr:row>
      <xdr:rowOff>22859</xdr:rowOff>
    </xdr:from>
    <xdr:to>
      <xdr:col>0</xdr:col>
      <xdr:colOff>914400</xdr:colOff>
      <xdr:row>150</xdr:row>
      <xdr:rowOff>215642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149AF6D1-C1D5-4D16-8D3D-ADA3731D05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49"/>
        <a:stretch>
          <a:fillRect/>
        </a:stretch>
      </xdr:blipFill>
      <xdr:spPr>
        <a:xfrm>
          <a:off x="335280" y="30365699"/>
          <a:ext cx="579120" cy="42138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23</xdr:row>
      <xdr:rowOff>133198</xdr:rowOff>
    </xdr:from>
    <xdr:to>
      <xdr:col>0</xdr:col>
      <xdr:colOff>1219200</xdr:colOff>
      <xdr:row>33</xdr:row>
      <xdr:rowOff>38100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DFF7BBE4-F1DC-C5A4-979A-2EF8475B9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004158"/>
          <a:ext cx="1165860" cy="1756562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41</xdr:row>
      <xdr:rowOff>106680</xdr:rowOff>
    </xdr:from>
    <xdr:to>
      <xdr:col>0</xdr:col>
      <xdr:colOff>914400</xdr:colOff>
      <xdr:row>51</xdr:row>
      <xdr:rowOff>182880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C91F0E1-3E79-B840-4ADD-DEC26904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7612380"/>
          <a:ext cx="640080" cy="2385060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87</xdr:row>
      <xdr:rowOff>114300</xdr:rowOff>
    </xdr:from>
    <xdr:to>
      <xdr:col>0</xdr:col>
      <xdr:colOff>929640</xdr:colOff>
      <xdr:row>93</xdr:row>
      <xdr:rowOff>245365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38680273-614D-B37E-9948-3B6DFA788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7312640"/>
          <a:ext cx="617220" cy="1754125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</xdr:colOff>
      <xdr:row>78</xdr:row>
      <xdr:rowOff>45720</xdr:rowOff>
    </xdr:from>
    <xdr:to>
      <xdr:col>0</xdr:col>
      <xdr:colOff>822960</xdr:colOff>
      <xdr:row>80</xdr:row>
      <xdr:rowOff>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5D7BD021-FCE3-CC70-9953-3BE52D737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5415260"/>
          <a:ext cx="457200" cy="33528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74</xdr:row>
      <xdr:rowOff>152400</xdr:rowOff>
    </xdr:from>
    <xdr:to>
      <xdr:col>0</xdr:col>
      <xdr:colOff>1210445</xdr:colOff>
      <xdr:row>75</xdr:row>
      <xdr:rowOff>228600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0329882-7579-2342-C537-3A7702465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66"/>
        <a:stretch>
          <a:fillRect/>
        </a:stretch>
      </xdr:blipFill>
      <xdr:spPr>
        <a:xfrm>
          <a:off x="45720" y="14897100"/>
          <a:ext cx="1164725" cy="38862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142</xdr:row>
      <xdr:rowOff>7620</xdr:rowOff>
    </xdr:from>
    <xdr:to>
      <xdr:col>0</xdr:col>
      <xdr:colOff>985736</xdr:colOff>
      <xdr:row>143</xdr:row>
      <xdr:rowOff>243840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B8AF14A-910F-405A-DBB9-DC683707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8887420"/>
          <a:ext cx="680936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1104440</xdr:colOff>
      <xdr:row>125</xdr:row>
      <xdr:rowOff>25400</xdr:rowOff>
    </xdr:from>
    <xdr:to>
      <xdr:col>2</xdr:col>
      <xdr:colOff>2743444</xdr:colOff>
      <xdr:row>129</xdr:row>
      <xdr:rowOff>69850</xdr:rowOff>
    </xdr:to>
    <xdr:pic>
      <xdr:nvPicPr>
        <xdr:cNvPr id="23" name="Рисунок 17">
          <a:extLst>
            <a:ext uri="{FF2B5EF4-FFF2-40B4-BE49-F238E27FC236}">
              <a16:creationId xmlns:a16="http://schemas.microsoft.com/office/drawing/2014/main" id="{88B757AF-B856-4D89-AC38-8080FC02F39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0053" b="27513"/>
        <a:stretch/>
      </xdr:blipFill>
      <xdr:spPr>
        <a:xfrm>
          <a:off x="3337100" y="28082240"/>
          <a:ext cx="1639004" cy="7531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303531</xdr:colOff>
      <xdr:row>10</xdr:row>
      <xdr:rowOff>132080</xdr:rowOff>
    </xdr:from>
    <xdr:to>
      <xdr:col>0</xdr:col>
      <xdr:colOff>815640</xdr:colOff>
      <xdr:row>53</xdr:row>
      <xdr:rowOff>121920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201F09E8-BE53-4460-BAB5-622A73A6A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8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31" y="1488440"/>
          <a:ext cx="512109" cy="980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96520</xdr:colOff>
      <xdr:row>64</xdr:row>
      <xdr:rowOff>100330</xdr:rowOff>
    </xdr:from>
    <xdr:to>
      <xdr:col>0</xdr:col>
      <xdr:colOff>1060633</xdr:colOff>
      <xdr:row>71</xdr:row>
      <xdr:rowOff>31750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D56AA39F-959E-4F5C-A877-E9D02F0E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alphaModFix amt="8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" y="14075410"/>
          <a:ext cx="964113" cy="1318260"/>
        </a:xfrm>
        <a:prstGeom prst="rect">
          <a:avLst/>
        </a:prstGeom>
      </xdr:spPr>
    </xdr:pic>
    <xdr:clientData/>
  </xdr:twoCellAnchor>
  <xdr:twoCellAnchor>
    <xdr:from>
      <xdr:col>2</xdr:col>
      <xdr:colOff>1257300</xdr:colOff>
      <xdr:row>0</xdr:row>
      <xdr:rowOff>57151</xdr:rowOff>
    </xdr:from>
    <xdr:to>
      <xdr:col>2</xdr:col>
      <xdr:colOff>2552700</xdr:colOff>
      <xdr:row>4</xdr:row>
      <xdr:rowOff>76201</xdr:rowOff>
    </xdr:to>
    <xdr:grpSp>
      <xdr:nvGrpSpPr>
        <xdr:cNvPr id="8" name="Графіка 183">
          <a:extLst>
            <a:ext uri="{FF2B5EF4-FFF2-40B4-BE49-F238E27FC236}">
              <a16:creationId xmlns:a16="http://schemas.microsoft.com/office/drawing/2014/main" id="{0E96FFEF-AA5D-4B60-8AA2-F98C50929DCF}"/>
            </a:ext>
          </a:extLst>
        </xdr:cNvPr>
        <xdr:cNvGrpSpPr/>
      </xdr:nvGrpSpPr>
      <xdr:grpSpPr>
        <a:xfrm>
          <a:off x="3489960" y="57151"/>
          <a:ext cx="1295400" cy="476250"/>
          <a:chOff x="3625849" y="203497"/>
          <a:chExt cx="1093887" cy="441028"/>
        </a:xfrm>
        <a:solidFill>
          <a:srgbClr val="006D8F"/>
        </a:solidFill>
      </xdr:grpSpPr>
      <xdr:sp macro="" textlink="">
        <xdr:nvSpPr>
          <xdr:cNvPr id="9" name="Полілінія: фігура 8">
            <a:extLst>
              <a:ext uri="{FF2B5EF4-FFF2-40B4-BE49-F238E27FC236}">
                <a16:creationId xmlns:a16="http://schemas.microsoft.com/office/drawing/2014/main" id="{4DF25B02-E9D7-4DD1-8464-1493FA1C8392}"/>
              </a:ext>
            </a:extLst>
          </xdr:cNvPr>
          <xdr:cNvSpPr/>
        </xdr:nvSpPr>
        <xdr:spPr>
          <a:xfrm>
            <a:off x="4063404" y="203497"/>
            <a:ext cx="215304" cy="441027"/>
          </a:xfrm>
          <a:custGeom>
            <a:avLst/>
            <a:gdLst>
              <a:gd name="connsiteX0" fmla="*/ 0 w 215304"/>
              <a:gd name="connsiteY0" fmla="*/ 437555 h 441027"/>
              <a:gd name="connsiteX1" fmla="*/ 0 w 215304"/>
              <a:gd name="connsiteY1" fmla="*/ 152797 h 441027"/>
              <a:gd name="connsiteX2" fmla="*/ 38199 w 215304"/>
              <a:gd name="connsiteY2" fmla="*/ 38199 h 441027"/>
              <a:gd name="connsiteX3" fmla="*/ 152797 w 215304"/>
              <a:gd name="connsiteY3" fmla="*/ 0 h 441027"/>
              <a:gd name="connsiteX4" fmla="*/ 215305 w 215304"/>
              <a:gd name="connsiteY4" fmla="*/ 0 h 441027"/>
              <a:gd name="connsiteX5" fmla="*/ 215305 w 215304"/>
              <a:gd name="connsiteY5" fmla="*/ 55563 h 441027"/>
              <a:gd name="connsiteX6" fmla="*/ 142379 w 215304"/>
              <a:gd name="connsiteY6" fmla="*/ 55563 h 441027"/>
              <a:gd name="connsiteX7" fmla="*/ 76399 w 215304"/>
              <a:gd name="connsiteY7" fmla="*/ 79871 h 441027"/>
              <a:gd name="connsiteX8" fmla="*/ 55563 w 215304"/>
              <a:gd name="connsiteY8" fmla="*/ 145852 h 441027"/>
              <a:gd name="connsiteX9" fmla="*/ 55563 w 215304"/>
              <a:gd name="connsiteY9" fmla="*/ 194469 h 441027"/>
              <a:gd name="connsiteX10" fmla="*/ 201414 w 215304"/>
              <a:gd name="connsiteY10" fmla="*/ 194469 h 441027"/>
              <a:gd name="connsiteX11" fmla="*/ 201414 w 215304"/>
              <a:gd name="connsiteY11" fmla="*/ 250032 h 441027"/>
              <a:gd name="connsiteX12" fmla="*/ 55563 w 215304"/>
              <a:gd name="connsiteY12" fmla="*/ 250032 h 441027"/>
              <a:gd name="connsiteX13" fmla="*/ 55563 w 215304"/>
              <a:gd name="connsiteY13" fmla="*/ 441028 h 441027"/>
              <a:gd name="connsiteX14" fmla="*/ 0 w 215304"/>
              <a:gd name="connsiteY14" fmla="*/ 441028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215304" h="441027">
                <a:moveTo>
                  <a:pt x="0" y="437555"/>
                </a:moveTo>
                <a:lnTo>
                  <a:pt x="0" y="152797"/>
                </a:lnTo>
                <a:cubicBezTo>
                  <a:pt x="0" y="100707"/>
                  <a:pt x="13891" y="62508"/>
                  <a:pt x="38199" y="38199"/>
                </a:cubicBezTo>
                <a:cubicBezTo>
                  <a:pt x="62508" y="13891"/>
                  <a:pt x="100707" y="0"/>
                  <a:pt x="152797" y="0"/>
                </a:cubicBezTo>
                <a:lnTo>
                  <a:pt x="215305" y="0"/>
                </a:lnTo>
                <a:lnTo>
                  <a:pt x="215305" y="55563"/>
                </a:lnTo>
                <a:lnTo>
                  <a:pt x="142379" y="55563"/>
                </a:lnTo>
                <a:cubicBezTo>
                  <a:pt x="114598" y="55563"/>
                  <a:pt x="93762" y="62508"/>
                  <a:pt x="76399" y="79871"/>
                </a:cubicBezTo>
                <a:cubicBezTo>
                  <a:pt x="62508" y="93762"/>
                  <a:pt x="55563" y="118070"/>
                  <a:pt x="55563" y="145852"/>
                </a:cubicBezTo>
                <a:lnTo>
                  <a:pt x="55563" y="194469"/>
                </a:lnTo>
                <a:lnTo>
                  <a:pt x="201414" y="194469"/>
                </a:lnTo>
                <a:lnTo>
                  <a:pt x="201414" y="250032"/>
                </a:lnTo>
                <a:lnTo>
                  <a:pt x="55563" y="250032"/>
                </a:lnTo>
                <a:lnTo>
                  <a:pt x="55563" y="441028"/>
                </a:lnTo>
                <a:lnTo>
                  <a:pt x="0" y="441028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0" name="Полілінія: фігура 9">
            <a:extLst>
              <a:ext uri="{FF2B5EF4-FFF2-40B4-BE49-F238E27FC236}">
                <a16:creationId xmlns:a16="http://schemas.microsoft.com/office/drawing/2014/main" id="{D41B2F43-097B-421F-B9AB-0C8D27BE621F}"/>
              </a:ext>
            </a:extLst>
          </xdr:cNvPr>
          <xdr:cNvSpPr/>
        </xdr:nvSpPr>
        <xdr:spPr>
          <a:xfrm>
            <a:off x="4348162" y="203497"/>
            <a:ext cx="368101" cy="441027"/>
          </a:xfrm>
          <a:custGeom>
            <a:avLst/>
            <a:gdLst>
              <a:gd name="connsiteX0" fmla="*/ 0 w 368101"/>
              <a:gd name="connsiteY0" fmla="*/ 437555 h 441027"/>
              <a:gd name="connsiteX1" fmla="*/ 0 w 368101"/>
              <a:gd name="connsiteY1" fmla="*/ 378520 h 441027"/>
              <a:gd name="connsiteX2" fmla="*/ 45145 w 368101"/>
              <a:gd name="connsiteY2" fmla="*/ 378520 h 441027"/>
              <a:gd name="connsiteX3" fmla="*/ 83344 w 368101"/>
              <a:gd name="connsiteY3" fmla="*/ 368102 h 441027"/>
              <a:gd name="connsiteX4" fmla="*/ 111125 w 368101"/>
              <a:gd name="connsiteY4" fmla="*/ 336848 h 441027"/>
              <a:gd name="connsiteX5" fmla="*/ 131961 w 368101"/>
              <a:gd name="connsiteY5" fmla="*/ 288231 h 441027"/>
              <a:gd name="connsiteX6" fmla="*/ 159742 w 368101"/>
              <a:gd name="connsiteY6" fmla="*/ 208360 h 441027"/>
              <a:gd name="connsiteX7" fmla="*/ 184051 w 368101"/>
              <a:gd name="connsiteY7" fmla="*/ 135434 h 441027"/>
              <a:gd name="connsiteX8" fmla="*/ 215305 w 368101"/>
              <a:gd name="connsiteY8" fmla="*/ 62508 h 441027"/>
              <a:gd name="connsiteX9" fmla="*/ 256977 w 368101"/>
              <a:gd name="connsiteY9" fmla="*/ 17363 h 441027"/>
              <a:gd name="connsiteX10" fmla="*/ 316012 w 368101"/>
              <a:gd name="connsiteY10" fmla="*/ 0 h 441027"/>
              <a:gd name="connsiteX11" fmla="*/ 368102 w 368101"/>
              <a:gd name="connsiteY11" fmla="*/ 0 h 441027"/>
              <a:gd name="connsiteX12" fmla="*/ 368102 w 368101"/>
              <a:gd name="connsiteY12" fmla="*/ 59035 h 441027"/>
              <a:gd name="connsiteX13" fmla="*/ 336848 w 368101"/>
              <a:gd name="connsiteY13" fmla="*/ 59035 h 441027"/>
              <a:gd name="connsiteX14" fmla="*/ 295176 w 368101"/>
              <a:gd name="connsiteY14" fmla="*/ 69453 h 441027"/>
              <a:gd name="connsiteX15" fmla="*/ 267395 w 368101"/>
              <a:gd name="connsiteY15" fmla="*/ 100707 h 441027"/>
              <a:gd name="connsiteX16" fmla="*/ 243086 w 368101"/>
              <a:gd name="connsiteY16" fmla="*/ 152797 h 441027"/>
              <a:gd name="connsiteX17" fmla="*/ 211832 w 368101"/>
              <a:gd name="connsiteY17" fmla="*/ 246559 h 441027"/>
              <a:gd name="connsiteX18" fmla="*/ 177106 w 368101"/>
              <a:gd name="connsiteY18" fmla="*/ 340321 h 441027"/>
              <a:gd name="connsiteX19" fmla="*/ 142379 w 368101"/>
              <a:gd name="connsiteY19" fmla="*/ 399356 h 441027"/>
              <a:gd name="connsiteX20" fmla="*/ 100707 w 368101"/>
              <a:gd name="connsiteY20" fmla="*/ 430610 h 441027"/>
              <a:gd name="connsiteX21" fmla="*/ 48617 w 368101"/>
              <a:gd name="connsiteY21" fmla="*/ 441028 h 441027"/>
              <a:gd name="connsiteX22" fmla="*/ 0 w 368101"/>
              <a:gd name="connsiteY22" fmla="*/ 437555 h 441027"/>
              <a:gd name="connsiteX23" fmla="*/ 0 w 368101"/>
              <a:gd name="connsiteY23" fmla="*/ 437555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368101" h="441027">
                <a:moveTo>
                  <a:pt x="0" y="437555"/>
                </a:moveTo>
                <a:lnTo>
                  <a:pt x="0" y="378520"/>
                </a:lnTo>
                <a:lnTo>
                  <a:pt x="45145" y="378520"/>
                </a:lnTo>
                <a:cubicBezTo>
                  <a:pt x="59035" y="378520"/>
                  <a:pt x="72926" y="375047"/>
                  <a:pt x="83344" y="368102"/>
                </a:cubicBezTo>
                <a:cubicBezTo>
                  <a:pt x="93762" y="361157"/>
                  <a:pt x="104180" y="350739"/>
                  <a:pt x="111125" y="336848"/>
                </a:cubicBezTo>
                <a:cubicBezTo>
                  <a:pt x="118070" y="322957"/>
                  <a:pt x="125016" y="305594"/>
                  <a:pt x="131961" y="288231"/>
                </a:cubicBezTo>
                <a:cubicBezTo>
                  <a:pt x="138906" y="270868"/>
                  <a:pt x="149324" y="243086"/>
                  <a:pt x="159742" y="208360"/>
                </a:cubicBezTo>
                <a:cubicBezTo>
                  <a:pt x="166688" y="190996"/>
                  <a:pt x="173633" y="166688"/>
                  <a:pt x="184051" y="135434"/>
                </a:cubicBezTo>
                <a:cubicBezTo>
                  <a:pt x="194469" y="104180"/>
                  <a:pt x="204887" y="79871"/>
                  <a:pt x="215305" y="62508"/>
                </a:cubicBezTo>
                <a:cubicBezTo>
                  <a:pt x="225723" y="45145"/>
                  <a:pt x="239614" y="27781"/>
                  <a:pt x="256977" y="17363"/>
                </a:cubicBezTo>
                <a:cubicBezTo>
                  <a:pt x="274340" y="6945"/>
                  <a:pt x="291703" y="0"/>
                  <a:pt x="316012" y="0"/>
                </a:cubicBezTo>
                <a:lnTo>
                  <a:pt x="368102" y="0"/>
                </a:lnTo>
                <a:lnTo>
                  <a:pt x="368102" y="59035"/>
                </a:lnTo>
                <a:lnTo>
                  <a:pt x="336848" y="59035"/>
                </a:lnTo>
                <a:cubicBezTo>
                  <a:pt x="319485" y="59035"/>
                  <a:pt x="309067" y="62508"/>
                  <a:pt x="295176" y="69453"/>
                </a:cubicBezTo>
                <a:cubicBezTo>
                  <a:pt x="284758" y="76399"/>
                  <a:pt x="274340" y="86817"/>
                  <a:pt x="267395" y="100707"/>
                </a:cubicBezTo>
                <a:cubicBezTo>
                  <a:pt x="260449" y="114598"/>
                  <a:pt x="250032" y="131961"/>
                  <a:pt x="243086" y="152797"/>
                </a:cubicBezTo>
                <a:cubicBezTo>
                  <a:pt x="236141" y="173633"/>
                  <a:pt x="225723" y="204887"/>
                  <a:pt x="211832" y="246559"/>
                </a:cubicBezTo>
                <a:cubicBezTo>
                  <a:pt x="201414" y="284758"/>
                  <a:pt x="187524" y="316012"/>
                  <a:pt x="177106" y="340321"/>
                </a:cubicBezTo>
                <a:cubicBezTo>
                  <a:pt x="166688" y="364629"/>
                  <a:pt x="152797" y="385465"/>
                  <a:pt x="142379" y="399356"/>
                </a:cubicBezTo>
                <a:cubicBezTo>
                  <a:pt x="128488" y="413247"/>
                  <a:pt x="114598" y="423665"/>
                  <a:pt x="100707" y="430610"/>
                </a:cubicBezTo>
                <a:cubicBezTo>
                  <a:pt x="86816" y="437555"/>
                  <a:pt x="69453" y="441028"/>
                  <a:pt x="48617" y="441028"/>
                </a:cubicBezTo>
                <a:lnTo>
                  <a:pt x="0" y="437555"/>
                </a:lnTo>
                <a:lnTo>
                  <a:pt x="0" y="437555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1" name="Полілінія: фігура 10">
            <a:extLst>
              <a:ext uri="{FF2B5EF4-FFF2-40B4-BE49-F238E27FC236}">
                <a16:creationId xmlns:a16="http://schemas.microsoft.com/office/drawing/2014/main" id="{456BCF2E-3ECB-40FE-A745-2C585252469A}"/>
              </a:ext>
            </a:extLst>
          </xdr:cNvPr>
          <xdr:cNvSpPr/>
        </xdr:nvSpPr>
        <xdr:spPr>
          <a:xfrm>
            <a:off x="4591248" y="588963"/>
            <a:ext cx="55562" cy="52089"/>
          </a:xfrm>
          <a:custGeom>
            <a:avLst/>
            <a:gdLst>
              <a:gd name="connsiteX0" fmla="*/ 55563 w 55562"/>
              <a:gd name="connsiteY0" fmla="*/ 10418 h 52089"/>
              <a:gd name="connsiteX1" fmla="*/ 34727 w 55562"/>
              <a:gd name="connsiteY1" fmla="*/ 10418 h 52089"/>
              <a:gd name="connsiteX2" fmla="*/ 34727 w 55562"/>
              <a:gd name="connsiteY2" fmla="*/ 52090 h 52089"/>
              <a:gd name="connsiteX3" fmla="*/ 24309 w 55562"/>
              <a:gd name="connsiteY3" fmla="*/ 52090 h 52089"/>
              <a:gd name="connsiteX4" fmla="*/ 24309 w 55562"/>
              <a:gd name="connsiteY4" fmla="*/ 10418 h 52089"/>
              <a:gd name="connsiteX5" fmla="*/ 0 w 55562"/>
              <a:gd name="connsiteY5" fmla="*/ 10418 h 52089"/>
              <a:gd name="connsiteX6" fmla="*/ 0 w 55562"/>
              <a:gd name="connsiteY6" fmla="*/ 0 h 52089"/>
              <a:gd name="connsiteX7" fmla="*/ 55563 w 55562"/>
              <a:gd name="connsiteY7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562" h="52089">
                <a:moveTo>
                  <a:pt x="55563" y="10418"/>
                </a:moveTo>
                <a:lnTo>
                  <a:pt x="34727" y="10418"/>
                </a:lnTo>
                <a:lnTo>
                  <a:pt x="34727" y="52090"/>
                </a:lnTo>
                <a:lnTo>
                  <a:pt x="24309" y="52090"/>
                </a:lnTo>
                <a:lnTo>
                  <a:pt x="24309" y="10418"/>
                </a:lnTo>
                <a:lnTo>
                  <a:pt x="0" y="10418"/>
                </a:lnTo>
                <a:lnTo>
                  <a:pt x="0" y="0"/>
                </a:lnTo>
                <a:lnTo>
                  <a:pt x="55563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2" name="Полілінія: фігура 11">
            <a:extLst>
              <a:ext uri="{FF2B5EF4-FFF2-40B4-BE49-F238E27FC236}">
                <a16:creationId xmlns:a16="http://schemas.microsoft.com/office/drawing/2014/main" id="{9C26BF53-AEBF-4343-931F-5444F612A41F}"/>
              </a:ext>
            </a:extLst>
          </xdr:cNvPr>
          <xdr:cNvSpPr/>
        </xdr:nvSpPr>
        <xdr:spPr>
          <a:xfrm>
            <a:off x="4653756" y="588963"/>
            <a:ext cx="65980" cy="52089"/>
          </a:xfrm>
          <a:custGeom>
            <a:avLst/>
            <a:gdLst>
              <a:gd name="connsiteX0" fmla="*/ 65981 w 65980"/>
              <a:gd name="connsiteY0" fmla="*/ 52090 h 52089"/>
              <a:gd name="connsiteX1" fmla="*/ 55563 w 65980"/>
              <a:gd name="connsiteY1" fmla="*/ 52090 h 52089"/>
              <a:gd name="connsiteX2" fmla="*/ 55563 w 65980"/>
              <a:gd name="connsiteY2" fmla="*/ 17363 h 52089"/>
              <a:gd name="connsiteX3" fmla="*/ 31254 w 65980"/>
              <a:gd name="connsiteY3" fmla="*/ 52090 h 52089"/>
              <a:gd name="connsiteX4" fmla="*/ 10418 w 65980"/>
              <a:gd name="connsiteY4" fmla="*/ 17363 h 52089"/>
              <a:gd name="connsiteX5" fmla="*/ 10418 w 65980"/>
              <a:gd name="connsiteY5" fmla="*/ 52090 h 52089"/>
              <a:gd name="connsiteX6" fmla="*/ 0 w 65980"/>
              <a:gd name="connsiteY6" fmla="*/ 52090 h 52089"/>
              <a:gd name="connsiteX7" fmla="*/ 0 w 65980"/>
              <a:gd name="connsiteY7" fmla="*/ 0 h 52089"/>
              <a:gd name="connsiteX8" fmla="*/ 10418 w 65980"/>
              <a:gd name="connsiteY8" fmla="*/ 0 h 52089"/>
              <a:gd name="connsiteX9" fmla="*/ 31254 w 65980"/>
              <a:gd name="connsiteY9" fmla="*/ 31254 h 52089"/>
              <a:gd name="connsiteX10" fmla="*/ 55563 w 65980"/>
              <a:gd name="connsiteY10" fmla="*/ 0 h 52089"/>
              <a:gd name="connsiteX11" fmla="*/ 65981 w 65980"/>
              <a:gd name="connsiteY11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5980" h="52089">
                <a:moveTo>
                  <a:pt x="65981" y="52090"/>
                </a:moveTo>
                <a:lnTo>
                  <a:pt x="55563" y="52090"/>
                </a:lnTo>
                <a:lnTo>
                  <a:pt x="55563" y="17363"/>
                </a:lnTo>
                <a:lnTo>
                  <a:pt x="31254" y="52090"/>
                </a:lnTo>
                <a:lnTo>
                  <a:pt x="10418" y="17363"/>
                </a:lnTo>
                <a:lnTo>
                  <a:pt x="10418" y="52090"/>
                </a:lnTo>
                <a:lnTo>
                  <a:pt x="0" y="52090"/>
                </a:lnTo>
                <a:lnTo>
                  <a:pt x="0" y="0"/>
                </a:lnTo>
                <a:lnTo>
                  <a:pt x="10418" y="0"/>
                </a:lnTo>
                <a:lnTo>
                  <a:pt x="31254" y="31254"/>
                </a:lnTo>
                <a:lnTo>
                  <a:pt x="55563" y="0"/>
                </a:lnTo>
                <a:lnTo>
                  <a:pt x="65981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3" name="Полілінія: фігура 12">
            <a:extLst>
              <a:ext uri="{FF2B5EF4-FFF2-40B4-BE49-F238E27FC236}">
                <a16:creationId xmlns:a16="http://schemas.microsoft.com/office/drawing/2014/main" id="{E2015D11-EB24-4DDA-AACB-A0FD4F466125}"/>
              </a:ext>
            </a:extLst>
          </xdr:cNvPr>
          <xdr:cNvSpPr/>
        </xdr:nvSpPr>
        <xdr:spPr>
          <a:xfrm>
            <a:off x="3625849" y="206970"/>
            <a:ext cx="326429" cy="437555"/>
          </a:xfrm>
          <a:custGeom>
            <a:avLst/>
            <a:gdLst>
              <a:gd name="connsiteX0" fmla="*/ 0 w 326429"/>
              <a:gd name="connsiteY0" fmla="*/ 246559 h 437555"/>
              <a:gd name="connsiteX1" fmla="*/ 263922 w 326429"/>
              <a:gd name="connsiteY1" fmla="*/ 0 h 437555"/>
              <a:gd name="connsiteX2" fmla="*/ 211832 w 326429"/>
              <a:gd name="connsiteY2" fmla="*/ 170160 h 437555"/>
              <a:gd name="connsiteX3" fmla="*/ 326430 w 326429"/>
              <a:gd name="connsiteY3" fmla="*/ 170160 h 437555"/>
              <a:gd name="connsiteX4" fmla="*/ 79871 w 326429"/>
              <a:gd name="connsiteY4" fmla="*/ 437555 h 437555"/>
              <a:gd name="connsiteX5" fmla="*/ 138906 w 326429"/>
              <a:gd name="connsiteY5" fmla="*/ 246559 h 4375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26429" h="437555">
                <a:moveTo>
                  <a:pt x="0" y="246559"/>
                </a:moveTo>
                <a:lnTo>
                  <a:pt x="263922" y="0"/>
                </a:lnTo>
                <a:lnTo>
                  <a:pt x="211832" y="170160"/>
                </a:lnTo>
                <a:lnTo>
                  <a:pt x="326430" y="170160"/>
                </a:lnTo>
                <a:lnTo>
                  <a:pt x="79871" y="437555"/>
                </a:lnTo>
                <a:lnTo>
                  <a:pt x="138906" y="246559"/>
                </a:lnTo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</xdr:grpSp>
    <xdr:clientData/>
  </xdr:twoCellAnchor>
  <xdr:twoCellAnchor>
    <xdr:from>
      <xdr:col>0</xdr:col>
      <xdr:colOff>177800</xdr:colOff>
      <xdr:row>0</xdr:row>
      <xdr:rowOff>19050</xdr:rowOff>
    </xdr:from>
    <xdr:to>
      <xdr:col>1</xdr:col>
      <xdr:colOff>717550</xdr:colOff>
      <xdr:row>5</xdr:row>
      <xdr:rowOff>18768</xdr:rowOff>
    </xdr:to>
    <xdr:grpSp>
      <xdr:nvGrpSpPr>
        <xdr:cNvPr id="14" name="Графіка 118">
          <a:extLst>
            <a:ext uri="{FF2B5EF4-FFF2-40B4-BE49-F238E27FC236}">
              <a16:creationId xmlns:a16="http://schemas.microsoft.com/office/drawing/2014/main" id="{508AA6F1-1D4A-4908-A40C-5648958157A0}"/>
            </a:ext>
          </a:extLst>
        </xdr:cNvPr>
        <xdr:cNvGrpSpPr/>
      </xdr:nvGrpSpPr>
      <xdr:grpSpPr>
        <a:xfrm>
          <a:off x="177800" y="19050"/>
          <a:ext cx="1713230" cy="571218"/>
          <a:chOff x="1352792" y="57431"/>
          <a:chExt cx="1608618" cy="540143"/>
        </a:xfrm>
      </xdr:grpSpPr>
      <xdr:sp macro="" textlink="">
        <xdr:nvSpPr>
          <xdr:cNvPr id="15" name="Полілінія: фігура 14">
            <a:extLst>
              <a:ext uri="{FF2B5EF4-FFF2-40B4-BE49-F238E27FC236}">
                <a16:creationId xmlns:a16="http://schemas.microsoft.com/office/drawing/2014/main" id="{6F4A4EB4-030D-4FB3-9AFC-065EA30940F3}"/>
              </a:ext>
            </a:extLst>
          </xdr:cNvPr>
          <xdr:cNvSpPr/>
        </xdr:nvSpPr>
        <xdr:spPr>
          <a:xfrm>
            <a:off x="1746711" y="166888"/>
            <a:ext cx="94120" cy="116600"/>
          </a:xfrm>
          <a:custGeom>
            <a:avLst/>
            <a:gdLst>
              <a:gd name="connsiteX0" fmla="*/ 94042 w 94120"/>
              <a:gd name="connsiteY0" fmla="*/ 116596 h 116600"/>
              <a:gd name="connsiteX1" fmla="*/ 74574 w 94120"/>
              <a:gd name="connsiteY1" fmla="*/ 116596 h 116600"/>
              <a:gd name="connsiteX2" fmla="*/ 74574 w 94120"/>
              <a:gd name="connsiteY2" fmla="*/ 17294 h 116600"/>
              <a:gd name="connsiteX3" fmla="*/ 19320 w 94120"/>
              <a:gd name="connsiteY3" fmla="*/ 17294 h 116600"/>
              <a:gd name="connsiteX4" fmla="*/ 19320 w 94120"/>
              <a:gd name="connsiteY4" fmla="*/ 116596 h 116600"/>
              <a:gd name="connsiteX5" fmla="*/ -9 w 94120"/>
              <a:gd name="connsiteY5" fmla="*/ 116596 h 116600"/>
              <a:gd name="connsiteX6" fmla="*/ -9 w 94120"/>
              <a:gd name="connsiteY6" fmla="*/ -4 h 116600"/>
              <a:gd name="connsiteX7" fmla="*/ 94112 w 94120"/>
              <a:gd name="connsiteY7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94120" h="116600">
                <a:moveTo>
                  <a:pt x="94042" y="116596"/>
                </a:moveTo>
                <a:lnTo>
                  <a:pt x="74574" y="116596"/>
                </a:lnTo>
                <a:lnTo>
                  <a:pt x="74574" y="17294"/>
                </a:lnTo>
                <a:lnTo>
                  <a:pt x="19320" y="17294"/>
                </a:lnTo>
                <a:lnTo>
                  <a:pt x="19320" y="116596"/>
                </a:lnTo>
                <a:lnTo>
                  <a:pt x="-9" y="116596"/>
                </a:lnTo>
                <a:lnTo>
                  <a:pt x="-9" y="-4"/>
                </a:lnTo>
                <a:lnTo>
                  <a:pt x="94112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6" name="Полілінія: фігура 15">
            <a:extLst>
              <a:ext uri="{FF2B5EF4-FFF2-40B4-BE49-F238E27FC236}">
                <a16:creationId xmlns:a16="http://schemas.microsoft.com/office/drawing/2014/main" id="{D1A50A47-0500-4804-AC06-4FD9B1465530}"/>
              </a:ext>
            </a:extLst>
          </xdr:cNvPr>
          <xdr:cNvSpPr/>
        </xdr:nvSpPr>
        <xdr:spPr>
          <a:xfrm>
            <a:off x="1869334" y="166800"/>
            <a:ext cx="77571" cy="116407"/>
          </a:xfrm>
          <a:custGeom>
            <a:avLst/>
            <a:gdLst>
              <a:gd name="connsiteX0" fmla="*/ 19250 w 77571"/>
              <a:gd name="connsiteY0" fmla="*/ 74386 h 116407"/>
              <a:gd name="connsiteX1" fmla="*/ 19250 w 77571"/>
              <a:gd name="connsiteY1" fmla="*/ 116404 h 116407"/>
              <a:gd name="connsiteX2" fmla="*/ -9 w 77571"/>
              <a:gd name="connsiteY2" fmla="*/ 116404 h 116407"/>
              <a:gd name="connsiteX3" fmla="*/ -9 w 77571"/>
              <a:gd name="connsiteY3" fmla="*/ 84 h 116407"/>
              <a:gd name="connsiteX4" fmla="*/ 35357 w 77571"/>
              <a:gd name="connsiteY4" fmla="*/ 84 h 116407"/>
              <a:gd name="connsiteX5" fmla="*/ 66450 w 77571"/>
              <a:gd name="connsiteY5" fmla="*/ 9398 h 116407"/>
              <a:gd name="connsiteX6" fmla="*/ 77515 w 77571"/>
              <a:gd name="connsiteY6" fmla="*/ 35729 h 116407"/>
              <a:gd name="connsiteX7" fmla="*/ 65960 w 77571"/>
              <a:gd name="connsiteY7" fmla="*/ 63741 h 116407"/>
              <a:gd name="connsiteX8" fmla="*/ 34726 w 77571"/>
              <a:gd name="connsiteY8" fmla="*/ 74526 h 116407"/>
              <a:gd name="connsiteX9" fmla="*/ 19250 w 77571"/>
              <a:gd name="connsiteY9" fmla="*/ 15981 h 116407"/>
              <a:gd name="connsiteX10" fmla="*/ 19250 w 77571"/>
              <a:gd name="connsiteY10" fmla="*/ 58979 h 116407"/>
              <a:gd name="connsiteX11" fmla="*/ 31785 w 77571"/>
              <a:gd name="connsiteY11" fmla="*/ 58979 h 116407"/>
              <a:gd name="connsiteX12" fmla="*/ 50693 w 77571"/>
              <a:gd name="connsiteY12" fmla="*/ 53167 h 116407"/>
              <a:gd name="connsiteX13" fmla="*/ 57206 w 77571"/>
              <a:gd name="connsiteY13" fmla="*/ 36920 h 116407"/>
              <a:gd name="connsiteX14" fmla="*/ 33326 w 77571"/>
              <a:gd name="connsiteY14" fmla="*/ 16331 h 1164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77571" h="116407">
                <a:moveTo>
                  <a:pt x="19250" y="74386"/>
                </a:moveTo>
                <a:lnTo>
                  <a:pt x="19250" y="116404"/>
                </a:lnTo>
                <a:lnTo>
                  <a:pt x="-9" y="116404"/>
                </a:lnTo>
                <a:lnTo>
                  <a:pt x="-9" y="84"/>
                </a:lnTo>
                <a:lnTo>
                  <a:pt x="35357" y="84"/>
                </a:lnTo>
                <a:cubicBezTo>
                  <a:pt x="46498" y="-597"/>
                  <a:pt x="57518" y="2704"/>
                  <a:pt x="66450" y="9398"/>
                </a:cubicBezTo>
                <a:cubicBezTo>
                  <a:pt x="73979" y="16015"/>
                  <a:pt x="78057" y="25720"/>
                  <a:pt x="77515" y="35729"/>
                </a:cubicBezTo>
                <a:cubicBezTo>
                  <a:pt x="77906" y="46300"/>
                  <a:pt x="73690" y="56520"/>
                  <a:pt x="65960" y="63741"/>
                </a:cubicBezTo>
                <a:cubicBezTo>
                  <a:pt x="57350" y="71266"/>
                  <a:pt x="46145" y="75135"/>
                  <a:pt x="34726" y="74526"/>
                </a:cubicBezTo>
                <a:close/>
                <a:moveTo>
                  <a:pt x="19250" y="15981"/>
                </a:moveTo>
                <a:lnTo>
                  <a:pt x="19250" y="58979"/>
                </a:lnTo>
                <a:lnTo>
                  <a:pt x="31785" y="58979"/>
                </a:lnTo>
                <a:cubicBezTo>
                  <a:pt x="38585" y="59406"/>
                  <a:pt x="45307" y="57339"/>
                  <a:pt x="50693" y="53167"/>
                </a:cubicBezTo>
                <a:cubicBezTo>
                  <a:pt x="55181" y="48995"/>
                  <a:pt x="57570" y="43036"/>
                  <a:pt x="57206" y="36920"/>
                </a:cubicBezTo>
                <a:cubicBezTo>
                  <a:pt x="57206" y="23194"/>
                  <a:pt x="49246" y="16331"/>
                  <a:pt x="33326" y="1633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7" name="Полілінія: фігура 16">
            <a:extLst>
              <a:ext uri="{FF2B5EF4-FFF2-40B4-BE49-F238E27FC236}">
                <a16:creationId xmlns:a16="http://schemas.microsoft.com/office/drawing/2014/main" id="{3B8A0D52-9707-4EF6-A88D-E4BCEADDB317}"/>
              </a:ext>
            </a:extLst>
          </xdr:cNvPr>
          <xdr:cNvSpPr/>
        </xdr:nvSpPr>
        <xdr:spPr>
          <a:xfrm>
            <a:off x="1958401" y="164854"/>
            <a:ext cx="112297" cy="120651"/>
          </a:xfrm>
          <a:custGeom>
            <a:avLst/>
            <a:gdLst>
              <a:gd name="connsiteX0" fmla="*/ 55677 w 112297"/>
              <a:gd name="connsiteY0" fmla="*/ 120591 h 120651"/>
              <a:gd name="connsiteX1" fmla="*/ 15270 w 112297"/>
              <a:gd name="connsiteY1" fmla="*/ 104204 h 120651"/>
              <a:gd name="connsiteX2" fmla="*/ 73 w 112297"/>
              <a:gd name="connsiteY2" fmla="*/ 61696 h 120651"/>
              <a:gd name="connsiteX3" fmla="*/ 15550 w 112297"/>
              <a:gd name="connsiteY3" fmla="*/ 16806 h 120651"/>
              <a:gd name="connsiteX4" fmla="*/ 57568 w 112297"/>
              <a:gd name="connsiteY4" fmla="*/ 69 h 120651"/>
              <a:gd name="connsiteX5" fmla="*/ 97135 w 112297"/>
              <a:gd name="connsiteY5" fmla="*/ 16316 h 120651"/>
              <a:gd name="connsiteX6" fmla="*/ 112191 w 112297"/>
              <a:gd name="connsiteY6" fmla="*/ 58824 h 120651"/>
              <a:gd name="connsiteX7" fmla="*/ 96784 w 112297"/>
              <a:gd name="connsiteY7" fmla="*/ 103994 h 120651"/>
              <a:gd name="connsiteX8" fmla="*/ 55677 w 112297"/>
              <a:gd name="connsiteY8" fmla="*/ 120591 h 120651"/>
              <a:gd name="connsiteX9" fmla="*/ 56517 w 112297"/>
              <a:gd name="connsiteY9" fmla="*/ 17016 h 120651"/>
              <a:gd name="connsiteX10" fmla="*/ 30466 w 112297"/>
              <a:gd name="connsiteY10" fmla="*/ 28992 h 120651"/>
              <a:gd name="connsiteX11" fmla="*/ 20452 w 112297"/>
              <a:gd name="connsiteY11" fmla="*/ 60505 h 120651"/>
              <a:gd name="connsiteX12" fmla="*/ 30186 w 112297"/>
              <a:gd name="connsiteY12" fmla="*/ 91809 h 120651"/>
              <a:gd name="connsiteX13" fmla="*/ 55747 w 112297"/>
              <a:gd name="connsiteY13" fmla="*/ 103644 h 120651"/>
              <a:gd name="connsiteX14" fmla="*/ 82429 w 112297"/>
              <a:gd name="connsiteY14" fmla="*/ 92369 h 120651"/>
              <a:gd name="connsiteX15" fmla="*/ 91883 w 112297"/>
              <a:gd name="connsiteY15" fmla="*/ 60925 h 120651"/>
              <a:gd name="connsiteX16" fmla="*/ 82429 w 112297"/>
              <a:gd name="connsiteY16" fmla="*/ 28431 h 120651"/>
              <a:gd name="connsiteX17" fmla="*/ 56517 w 112297"/>
              <a:gd name="connsiteY17" fmla="*/ 17016 h 1206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12297" h="120651">
                <a:moveTo>
                  <a:pt x="55677" y="120591"/>
                </a:moveTo>
                <a:cubicBezTo>
                  <a:pt x="40466" y="121261"/>
                  <a:pt x="25717" y="115279"/>
                  <a:pt x="15270" y="104204"/>
                </a:cubicBezTo>
                <a:cubicBezTo>
                  <a:pt x="4872" y="92548"/>
                  <a:pt x="-579" y="77302"/>
                  <a:pt x="73" y="61696"/>
                </a:cubicBezTo>
                <a:cubicBezTo>
                  <a:pt x="-758" y="45295"/>
                  <a:pt x="4788" y="29210"/>
                  <a:pt x="15550" y="16806"/>
                </a:cubicBezTo>
                <a:cubicBezTo>
                  <a:pt x="26442" y="5363"/>
                  <a:pt x="41790" y="-751"/>
                  <a:pt x="57568" y="69"/>
                </a:cubicBezTo>
                <a:cubicBezTo>
                  <a:pt x="72497" y="-558"/>
                  <a:pt x="86954" y="5378"/>
                  <a:pt x="97135" y="16316"/>
                </a:cubicBezTo>
                <a:cubicBezTo>
                  <a:pt x="107469" y="28001"/>
                  <a:pt x="112867" y="43240"/>
                  <a:pt x="112191" y="58824"/>
                </a:cubicBezTo>
                <a:cubicBezTo>
                  <a:pt x="113108" y="75309"/>
                  <a:pt x="107583" y="91505"/>
                  <a:pt x="96784" y="103994"/>
                </a:cubicBezTo>
                <a:cubicBezTo>
                  <a:pt x="86148" y="115241"/>
                  <a:pt x="71141" y="121300"/>
                  <a:pt x="55677" y="120591"/>
                </a:cubicBezTo>
                <a:close/>
                <a:moveTo>
                  <a:pt x="56517" y="17016"/>
                </a:moveTo>
                <a:cubicBezTo>
                  <a:pt x="46447" y="16754"/>
                  <a:pt x="36824" y="21177"/>
                  <a:pt x="30466" y="28992"/>
                </a:cubicBezTo>
                <a:cubicBezTo>
                  <a:pt x="23471" y="37963"/>
                  <a:pt x="19919" y="49142"/>
                  <a:pt x="20452" y="60505"/>
                </a:cubicBezTo>
                <a:cubicBezTo>
                  <a:pt x="19896" y="71762"/>
                  <a:pt x="23344" y="82852"/>
                  <a:pt x="30186" y="91809"/>
                </a:cubicBezTo>
                <a:cubicBezTo>
                  <a:pt x="36371" y="99554"/>
                  <a:pt x="45840" y="103938"/>
                  <a:pt x="55747" y="103644"/>
                </a:cubicBezTo>
                <a:cubicBezTo>
                  <a:pt x="65902" y="104190"/>
                  <a:pt x="75743" y="100032"/>
                  <a:pt x="82429" y="92369"/>
                </a:cubicBezTo>
                <a:cubicBezTo>
                  <a:pt x="89236" y="83354"/>
                  <a:pt x="92590" y="72199"/>
                  <a:pt x="91883" y="60925"/>
                </a:cubicBezTo>
                <a:cubicBezTo>
                  <a:pt x="92688" y="49315"/>
                  <a:pt x="89337" y="37797"/>
                  <a:pt x="82429" y="28431"/>
                </a:cubicBezTo>
                <a:cubicBezTo>
                  <a:pt x="76063" y="20769"/>
                  <a:pt x="66468" y="16542"/>
                  <a:pt x="56517" y="17016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8" name="Полілінія: фігура 17">
            <a:extLst>
              <a:ext uri="{FF2B5EF4-FFF2-40B4-BE49-F238E27FC236}">
                <a16:creationId xmlns:a16="http://schemas.microsoft.com/office/drawing/2014/main" id="{94DA5D5E-F7B3-420C-9665-3C2149800F1C}"/>
              </a:ext>
            </a:extLst>
          </xdr:cNvPr>
          <xdr:cNvSpPr/>
        </xdr:nvSpPr>
        <xdr:spPr>
          <a:xfrm>
            <a:off x="2084242" y="163877"/>
            <a:ext cx="116633" cy="119961"/>
          </a:xfrm>
          <a:custGeom>
            <a:avLst/>
            <a:gdLst>
              <a:gd name="connsiteX0" fmla="*/ 67585 w 116633"/>
              <a:gd name="connsiteY0" fmla="*/ 105462 h 119961"/>
              <a:gd name="connsiteX1" fmla="*/ 67585 w 116633"/>
              <a:gd name="connsiteY1" fmla="*/ 119958 h 119961"/>
              <a:gd name="connsiteX2" fmla="*/ 49097 w 116633"/>
              <a:gd name="connsiteY2" fmla="*/ 119958 h 119961"/>
              <a:gd name="connsiteX3" fmla="*/ 49097 w 116633"/>
              <a:gd name="connsiteY3" fmla="*/ 105462 h 119961"/>
              <a:gd name="connsiteX4" fmla="*/ 46856 w 116633"/>
              <a:gd name="connsiteY4" fmla="*/ 105462 h 119961"/>
              <a:gd name="connsiteX5" fmla="*/ 11 w 116633"/>
              <a:gd name="connsiteY5" fmla="*/ 61163 h 119961"/>
              <a:gd name="connsiteX6" fmla="*/ 6 w 116633"/>
              <a:gd name="connsiteY6" fmla="*/ 58822 h 119961"/>
              <a:gd name="connsiteX7" fmla="*/ 12961 w 116633"/>
              <a:gd name="connsiteY7" fmla="*/ 26888 h 119961"/>
              <a:gd name="connsiteX8" fmla="*/ 46015 w 116633"/>
              <a:gd name="connsiteY8" fmla="*/ 14002 h 119961"/>
              <a:gd name="connsiteX9" fmla="*/ 49097 w 116633"/>
              <a:gd name="connsiteY9" fmla="*/ 14002 h 119961"/>
              <a:gd name="connsiteX10" fmla="*/ 49097 w 116633"/>
              <a:gd name="connsiteY10" fmla="*/ -4 h 119961"/>
              <a:gd name="connsiteX11" fmla="*/ 67585 w 116633"/>
              <a:gd name="connsiteY11" fmla="*/ -4 h 119961"/>
              <a:gd name="connsiteX12" fmla="*/ 67585 w 116633"/>
              <a:gd name="connsiteY12" fmla="*/ 14002 h 119961"/>
              <a:gd name="connsiteX13" fmla="*/ 70036 w 116633"/>
              <a:gd name="connsiteY13" fmla="*/ 14002 h 119961"/>
              <a:gd name="connsiteX14" fmla="*/ 103650 w 116633"/>
              <a:gd name="connsiteY14" fmla="*/ 26888 h 119961"/>
              <a:gd name="connsiteX15" fmla="*/ 116606 w 116633"/>
              <a:gd name="connsiteY15" fmla="*/ 58821 h 119961"/>
              <a:gd name="connsiteX16" fmla="*/ 103650 w 116633"/>
              <a:gd name="connsiteY16" fmla="*/ 91876 h 119961"/>
              <a:gd name="connsiteX17" fmla="*/ 70036 w 116633"/>
              <a:gd name="connsiteY17" fmla="*/ 105462 h 119961"/>
              <a:gd name="connsiteX18" fmla="*/ 49097 w 116633"/>
              <a:gd name="connsiteY18" fmla="*/ 89915 h 119961"/>
              <a:gd name="connsiteX19" fmla="*/ 49097 w 116633"/>
              <a:gd name="connsiteY19" fmla="*/ 29339 h 119961"/>
              <a:gd name="connsiteX20" fmla="*/ 47626 w 116633"/>
              <a:gd name="connsiteY20" fmla="*/ 29339 h 119961"/>
              <a:gd name="connsiteX21" fmla="*/ 27808 w 116633"/>
              <a:gd name="connsiteY21" fmla="*/ 37672 h 119961"/>
              <a:gd name="connsiteX22" fmla="*/ 20314 w 116633"/>
              <a:gd name="connsiteY22" fmla="*/ 59172 h 119961"/>
              <a:gd name="connsiteX23" fmla="*/ 27737 w 116633"/>
              <a:gd name="connsiteY23" fmla="*/ 81581 h 119961"/>
              <a:gd name="connsiteX24" fmla="*/ 47206 w 116633"/>
              <a:gd name="connsiteY24" fmla="*/ 89915 h 119961"/>
              <a:gd name="connsiteX25" fmla="*/ 67585 w 116633"/>
              <a:gd name="connsiteY25" fmla="*/ 29339 h 119961"/>
              <a:gd name="connsiteX26" fmla="*/ 67585 w 116633"/>
              <a:gd name="connsiteY26" fmla="*/ 89915 h 119961"/>
              <a:gd name="connsiteX27" fmla="*/ 69475 w 116633"/>
              <a:gd name="connsiteY27" fmla="*/ 89915 h 119961"/>
              <a:gd name="connsiteX28" fmla="*/ 89224 w 116633"/>
              <a:gd name="connsiteY28" fmla="*/ 81511 h 119961"/>
              <a:gd name="connsiteX29" fmla="*/ 96647 w 116633"/>
              <a:gd name="connsiteY29" fmla="*/ 59172 h 119961"/>
              <a:gd name="connsiteX30" fmla="*/ 89224 w 116633"/>
              <a:gd name="connsiteY30" fmla="*/ 37532 h 119961"/>
              <a:gd name="connsiteX31" fmla="*/ 69335 w 116633"/>
              <a:gd name="connsiteY31" fmla="*/ 29339 h 11996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</a:cxnLst>
            <a:rect l="l" t="t" r="r" b="b"/>
            <a:pathLst>
              <a:path w="116633" h="119961">
                <a:moveTo>
                  <a:pt x="67585" y="105462"/>
                </a:moveTo>
                <a:lnTo>
                  <a:pt x="67585" y="119958"/>
                </a:lnTo>
                <a:lnTo>
                  <a:pt x="49097" y="119958"/>
                </a:lnTo>
                <a:lnTo>
                  <a:pt x="49097" y="105462"/>
                </a:lnTo>
                <a:lnTo>
                  <a:pt x="46856" y="105462"/>
                </a:lnTo>
                <a:cubicBezTo>
                  <a:pt x="21687" y="106165"/>
                  <a:pt x="714" y="86331"/>
                  <a:pt x="11" y="61163"/>
                </a:cubicBezTo>
                <a:cubicBezTo>
                  <a:pt x="-11" y="60383"/>
                  <a:pt x="-13" y="59602"/>
                  <a:pt x="6" y="58822"/>
                </a:cubicBezTo>
                <a:cubicBezTo>
                  <a:pt x="-300" y="46839"/>
                  <a:pt x="4394" y="35270"/>
                  <a:pt x="12961" y="26888"/>
                </a:cubicBezTo>
                <a:cubicBezTo>
                  <a:pt x="21729" y="18215"/>
                  <a:pt x="33691" y="13551"/>
                  <a:pt x="46015" y="14002"/>
                </a:cubicBezTo>
                <a:lnTo>
                  <a:pt x="49097" y="14002"/>
                </a:lnTo>
                <a:lnTo>
                  <a:pt x="49097" y="-4"/>
                </a:lnTo>
                <a:lnTo>
                  <a:pt x="67585" y="-4"/>
                </a:lnTo>
                <a:lnTo>
                  <a:pt x="67585" y="14002"/>
                </a:lnTo>
                <a:lnTo>
                  <a:pt x="70036" y="14002"/>
                </a:lnTo>
                <a:cubicBezTo>
                  <a:pt x="82528" y="13537"/>
                  <a:pt x="94669" y="18191"/>
                  <a:pt x="103650" y="26888"/>
                </a:cubicBezTo>
                <a:cubicBezTo>
                  <a:pt x="112261" y="35241"/>
                  <a:pt x="116963" y="46830"/>
                  <a:pt x="116606" y="58821"/>
                </a:cubicBezTo>
                <a:cubicBezTo>
                  <a:pt x="116931" y="71138"/>
                  <a:pt x="112258" y="83061"/>
                  <a:pt x="103650" y="91876"/>
                </a:cubicBezTo>
                <a:cubicBezTo>
                  <a:pt x="94844" y="100914"/>
                  <a:pt x="82649" y="105843"/>
                  <a:pt x="70036" y="105462"/>
                </a:cubicBezTo>
                <a:close/>
                <a:moveTo>
                  <a:pt x="49097" y="89915"/>
                </a:moveTo>
                <a:lnTo>
                  <a:pt x="49097" y="29339"/>
                </a:lnTo>
                <a:lnTo>
                  <a:pt x="47626" y="29339"/>
                </a:lnTo>
                <a:cubicBezTo>
                  <a:pt x="40109" y="29029"/>
                  <a:pt x="32845" y="32084"/>
                  <a:pt x="27808" y="37672"/>
                </a:cubicBezTo>
                <a:cubicBezTo>
                  <a:pt x="22675" y="43630"/>
                  <a:pt x="19997" y="51315"/>
                  <a:pt x="20314" y="59172"/>
                </a:cubicBezTo>
                <a:cubicBezTo>
                  <a:pt x="19871" y="67311"/>
                  <a:pt x="22523" y="75316"/>
                  <a:pt x="27737" y="81581"/>
                </a:cubicBezTo>
                <a:cubicBezTo>
                  <a:pt x="32695" y="87074"/>
                  <a:pt x="39810" y="90120"/>
                  <a:pt x="47206" y="89915"/>
                </a:cubicBezTo>
                <a:close/>
                <a:moveTo>
                  <a:pt x="67585" y="29339"/>
                </a:moveTo>
                <a:lnTo>
                  <a:pt x="67585" y="89915"/>
                </a:lnTo>
                <a:lnTo>
                  <a:pt x="69475" y="89915"/>
                </a:lnTo>
                <a:cubicBezTo>
                  <a:pt x="76989" y="90236"/>
                  <a:pt x="84245" y="87148"/>
                  <a:pt x="89224" y="81511"/>
                </a:cubicBezTo>
                <a:cubicBezTo>
                  <a:pt x="94397" y="75251"/>
                  <a:pt x="97045" y="67283"/>
                  <a:pt x="96647" y="59172"/>
                </a:cubicBezTo>
                <a:cubicBezTo>
                  <a:pt x="96998" y="51279"/>
                  <a:pt x="94346" y="43547"/>
                  <a:pt x="89224" y="37532"/>
                </a:cubicBezTo>
                <a:cubicBezTo>
                  <a:pt x="84133" y="31993"/>
                  <a:pt x="76851" y="28992"/>
                  <a:pt x="69335" y="29339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19" name="Полілінія: фігура 18">
            <a:extLst>
              <a:ext uri="{FF2B5EF4-FFF2-40B4-BE49-F238E27FC236}">
                <a16:creationId xmlns:a16="http://schemas.microsoft.com/office/drawing/2014/main" id="{58F89B77-5FAA-425B-8705-8DA1154B3458}"/>
              </a:ext>
            </a:extLst>
          </xdr:cNvPr>
          <xdr:cNvSpPr/>
        </xdr:nvSpPr>
        <xdr:spPr>
          <a:xfrm>
            <a:off x="2221305" y="166888"/>
            <a:ext cx="65618" cy="116600"/>
          </a:xfrm>
          <a:custGeom>
            <a:avLst/>
            <a:gdLst>
              <a:gd name="connsiteX0" fmla="*/ 65470 w 65618"/>
              <a:gd name="connsiteY0" fmla="*/ 116596 h 116600"/>
              <a:gd name="connsiteX1" fmla="*/ -9 w 65618"/>
              <a:gd name="connsiteY1" fmla="*/ 116596 h 116600"/>
              <a:gd name="connsiteX2" fmla="*/ -9 w 65618"/>
              <a:gd name="connsiteY2" fmla="*/ -4 h 116600"/>
              <a:gd name="connsiteX3" fmla="*/ 63019 w 65618"/>
              <a:gd name="connsiteY3" fmla="*/ -4 h 116600"/>
              <a:gd name="connsiteX4" fmla="*/ 63019 w 65618"/>
              <a:gd name="connsiteY4" fmla="*/ 16383 h 116600"/>
              <a:gd name="connsiteX5" fmla="*/ 19460 w 65618"/>
              <a:gd name="connsiteY5" fmla="*/ 16383 h 116600"/>
              <a:gd name="connsiteX6" fmla="*/ 19460 w 65618"/>
              <a:gd name="connsiteY6" fmla="*/ 49437 h 116600"/>
              <a:gd name="connsiteX7" fmla="*/ 59587 w 65618"/>
              <a:gd name="connsiteY7" fmla="*/ 49437 h 116600"/>
              <a:gd name="connsiteX8" fmla="*/ 59587 w 65618"/>
              <a:gd name="connsiteY8" fmla="*/ 65895 h 116600"/>
              <a:gd name="connsiteX9" fmla="*/ 19460 w 65618"/>
              <a:gd name="connsiteY9" fmla="*/ 65895 h 116600"/>
              <a:gd name="connsiteX10" fmla="*/ 19460 w 65618"/>
              <a:gd name="connsiteY10" fmla="*/ 100419 h 116600"/>
              <a:gd name="connsiteX11" fmla="*/ 65610 w 65618"/>
              <a:gd name="connsiteY11" fmla="*/ 100419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5618" h="116600">
                <a:moveTo>
                  <a:pt x="65470" y="116596"/>
                </a:moveTo>
                <a:lnTo>
                  <a:pt x="-9" y="116596"/>
                </a:lnTo>
                <a:lnTo>
                  <a:pt x="-9" y="-4"/>
                </a:lnTo>
                <a:lnTo>
                  <a:pt x="63019" y="-4"/>
                </a:lnTo>
                <a:lnTo>
                  <a:pt x="63019" y="16383"/>
                </a:lnTo>
                <a:lnTo>
                  <a:pt x="19460" y="16383"/>
                </a:lnTo>
                <a:lnTo>
                  <a:pt x="19460" y="49437"/>
                </a:lnTo>
                <a:lnTo>
                  <a:pt x="59587" y="49437"/>
                </a:lnTo>
                <a:lnTo>
                  <a:pt x="59587" y="65895"/>
                </a:lnTo>
                <a:lnTo>
                  <a:pt x="19460" y="65895"/>
                </a:lnTo>
                <a:lnTo>
                  <a:pt x="19460" y="100419"/>
                </a:lnTo>
                <a:lnTo>
                  <a:pt x="65610" y="100419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20" name="Полілінія: фігура 19">
            <a:extLst>
              <a:ext uri="{FF2B5EF4-FFF2-40B4-BE49-F238E27FC236}">
                <a16:creationId xmlns:a16="http://schemas.microsoft.com/office/drawing/2014/main" id="{0D51EC81-00C3-406A-B209-8462DDBFA02F}"/>
              </a:ext>
            </a:extLst>
          </xdr:cNvPr>
          <xdr:cNvSpPr/>
        </xdr:nvSpPr>
        <xdr:spPr>
          <a:xfrm>
            <a:off x="2300032" y="165034"/>
            <a:ext cx="88785" cy="120610"/>
          </a:xfrm>
          <a:custGeom>
            <a:avLst/>
            <a:gdLst>
              <a:gd name="connsiteX0" fmla="*/ 88777 w 88785"/>
              <a:gd name="connsiteY0" fmla="*/ 113548 h 120610"/>
              <a:gd name="connsiteX1" fmla="*/ 56003 w 88785"/>
              <a:gd name="connsiteY1" fmla="*/ 120551 h 120610"/>
              <a:gd name="connsiteX2" fmla="*/ 15386 w 88785"/>
              <a:gd name="connsiteY2" fmla="*/ 104515 h 120610"/>
              <a:gd name="connsiteX3" fmla="*/ 49 w 88785"/>
              <a:gd name="connsiteY3" fmla="*/ 62496 h 120610"/>
              <a:gd name="connsiteX4" fmla="*/ 17276 w 88785"/>
              <a:gd name="connsiteY4" fmla="*/ 17257 h 120610"/>
              <a:gd name="connsiteX5" fmla="*/ 60765 w 88785"/>
              <a:gd name="connsiteY5" fmla="*/ 29 h 120610"/>
              <a:gd name="connsiteX6" fmla="*/ 88777 w 88785"/>
              <a:gd name="connsiteY6" fmla="*/ 4791 h 120610"/>
              <a:gd name="connsiteX7" fmla="*/ 88777 w 88785"/>
              <a:gd name="connsiteY7" fmla="*/ 23980 h 120610"/>
              <a:gd name="connsiteX8" fmla="*/ 62796 w 88785"/>
              <a:gd name="connsiteY8" fmla="*/ 16977 h 120610"/>
              <a:gd name="connsiteX9" fmla="*/ 32053 w 88785"/>
              <a:gd name="connsiteY9" fmla="*/ 29092 h 120610"/>
              <a:gd name="connsiteX10" fmla="*/ 20358 w 88785"/>
              <a:gd name="connsiteY10" fmla="*/ 61516 h 120610"/>
              <a:gd name="connsiteX11" fmla="*/ 31282 w 88785"/>
              <a:gd name="connsiteY11" fmla="*/ 92189 h 120610"/>
              <a:gd name="connsiteX12" fmla="*/ 60205 w 88785"/>
              <a:gd name="connsiteY12" fmla="*/ 103604 h 120610"/>
              <a:gd name="connsiteX13" fmla="*/ 88777 w 88785"/>
              <a:gd name="connsiteY13" fmla="*/ 95761 h 1206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785" h="120610">
                <a:moveTo>
                  <a:pt x="88777" y="113548"/>
                </a:moveTo>
                <a:cubicBezTo>
                  <a:pt x="78574" y="118483"/>
                  <a:pt x="67332" y="120885"/>
                  <a:pt x="56003" y="120551"/>
                </a:cubicBezTo>
                <a:cubicBezTo>
                  <a:pt x="40796" y="121244"/>
                  <a:pt x="26018" y="115409"/>
                  <a:pt x="15386" y="104515"/>
                </a:cubicBezTo>
                <a:cubicBezTo>
                  <a:pt x="4880" y="93111"/>
                  <a:pt x="-640" y="77986"/>
                  <a:pt x="49" y="62496"/>
                </a:cubicBezTo>
                <a:cubicBezTo>
                  <a:pt x="-678" y="45689"/>
                  <a:pt x="5554" y="29324"/>
                  <a:pt x="17276" y="17257"/>
                </a:cubicBezTo>
                <a:cubicBezTo>
                  <a:pt x="28778" y="5764"/>
                  <a:pt x="44514" y="-469"/>
                  <a:pt x="60765" y="29"/>
                </a:cubicBezTo>
                <a:cubicBezTo>
                  <a:pt x="70326" y="-262"/>
                  <a:pt x="79849" y="1357"/>
                  <a:pt x="88777" y="4791"/>
                </a:cubicBezTo>
                <a:lnTo>
                  <a:pt x="88777" y="23980"/>
                </a:lnTo>
                <a:cubicBezTo>
                  <a:pt x="80912" y="19332"/>
                  <a:pt x="71931" y="16911"/>
                  <a:pt x="62796" y="16977"/>
                </a:cubicBezTo>
                <a:cubicBezTo>
                  <a:pt x="51302" y="16520"/>
                  <a:pt x="40145" y="20916"/>
                  <a:pt x="32053" y="29092"/>
                </a:cubicBezTo>
                <a:cubicBezTo>
                  <a:pt x="23968" y="37897"/>
                  <a:pt x="19754" y="49578"/>
                  <a:pt x="20358" y="61516"/>
                </a:cubicBezTo>
                <a:cubicBezTo>
                  <a:pt x="19791" y="72784"/>
                  <a:pt x="23721" y="83816"/>
                  <a:pt x="31282" y="92189"/>
                </a:cubicBezTo>
                <a:cubicBezTo>
                  <a:pt x="38871" y="99919"/>
                  <a:pt x="49382" y="104068"/>
                  <a:pt x="60205" y="103604"/>
                </a:cubicBezTo>
                <a:cubicBezTo>
                  <a:pt x="70291" y="103838"/>
                  <a:pt x="80224" y="101112"/>
                  <a:pt x="88777" y="9576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21" name="Полілінія: фігура 20">
            <a:extLst>
              <a:ext uri="{FF2B5EF4-FFF2-40B4-BE49-F238E27FC236}">
                <a16:creationId xmlns:a16="http://schemas.microsoft.com/office/drawing/2014/main" id="{D7CDDCF6-E8D9-4551-B83A-08AC93B20712}"/>
              </a:ext>
            </a:extLst>
          </xdr:cNvPr>
          <xdr:cNvSpPr/>
        </xdr:nvSpPr>
        <xdr:spPr>
          <a:xfrm>
            <a:off x="2410877" y="166888"/>
            <a:ext cx="19958" cy="116600"/>
          </a:xfrm>
          <a:custGeom>
            <a:avLst/>
            <a:gdLst>
              <a:gd name="connsiteX0" fmla="*/ 19950 w 19958"/>
              <a:gd name="connsiteY0" fmla="*/ 116596 h 116600"/>
              <a:gd name="connsiteX1" fmla="*/ -9 w 19958"/>
              <a:gd name="connsiteY1" fmla="*/ 116596 h 116600"/>
              <a:gd name="connsiteX2" fmla="*/ -9 w 19958"/>
              <a:gd name="connsiteY2" fmla="*/ -4 h 116600"/>
              <a:gd name="connsiteX3" fmla="*/ 19950 w 19958"/>
              <a:gd name="connsiteY3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58" h="116600">
                <a:moveTo>
                  <a:pt x="19950" y="116596"/>
                </a:moveTo>
                <a:lnTo>
                  <a:pt x="-9" y="116596"/>
                </a:lnTo>
                <a:lnTo>
                  <a:pt x="-9" y="-4"/>
                </a:lnTo>
                <a:lnTo>
                  <a:pt x="19950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22" name="Полілінія: фігура 21">
            <a:extLst>
              <a:ext uri="{FF2B5EF4-FFF2-40B4-BE49-F238E27FC236}">
                <a16:creationId xmlns:a16="http://schemas.microsoft.com/office/drawing/2014/main" id="{B96B324E-F02E-4DEA-AB33-285B69D12625}"/>
              </a:ext>
            </a:extLst>
          </xdr:cNvPr>
          <xdr:cNvSpPr/>
        </xdr:nvSpPr>
        <xdr:spPr>
          <a:xfrm>
            <a:off x="2459688" y="129912"/>
            <a:ext cx="98742" cy="153786"/>
          </a:xfrm>
          <a:custGeom>
            <a:avLst/>
            <a:gdLst>
              <a:gd name="connsiteX0" fmla="*/ 98734 w 98742"/>
              <a:gd name="connsiteY0" fmla="*/ 153572 h 153786"/>
              <a:gd name="connsiteX1" fmla="*/ 80106 w 98742"/>
              <a:gd name="connsiteY1" fmla="*/ 153572 h 153786"/>
              <a:gd name="connsiteX2" fmla="*/ 80106 w 98742"/>
              <a:gd name="connsiteY2" fmla="*/ 75909 h 153786"/>
              <a:gd name="connsiteX3" fmla="*/ 80946 w 98742"/>
              <a:gd name="connsiteY3" fmla="*/ 61062 h 153786"/>
              <a:gd name="connsiteX4" fmla="*/ 80456 w 98742"/>
              <a:gd name="connsiteY4" fmla="*/ 61062 h 153786"/>
              <a:gd name="connsiteX5" fmla="*/ 77025 w 98742"/>
              <a:gd name="connsiteY5" fmla="*/ 68065 h 153786"/>
              <a:gd name="connsiteX6" fmla="*/ 21001 w 98742"/>
              <a:gd name="connsiteY6" fmla="*/ 153783 h 153786"/>
              <a:gd name="connsiteX7" fmla="*/ -9 w 98742"/>
              <a:gd name="connsiteY7" fmla="*/ 153783 h 153786"/>
              <a:gd name="connsiteX8" fmla="*/ -9 w 98742"/>
              <a:gd name="connsiteY8" fmla="*/ 36972 h 153786"/>
              <a:gd name="connsiteX9" fmla="*/ 18690 w 98742"/>
              <a:gd name="connsiteY9" fmla="*/ 36972 h 153786"/>
              <a:gd name="connsiteX10" fmla="*/ 18690 w 98742"/>
              <a:gd name="connsiteY10" fmla="*/ 111134 h 153786"/>
              <a:gd name="connsiteX11" fmla="*/ 18059 w 98742"/>
              <a:gd name="connsiteY11" fmla="*/ 127801 h 153786"/>
              <a:gd name="connsiteX12" fmla="*/ 18059 w 98742"/>
              <a:gd name="connsiteY12" fmla="*/ 127801 h 153786"/>
              <a:gd name="connsiteX13" fmla="*/ 22331 w 98742"/>
              <a:gd name="connsiteY13" fmla="*/ 120798 h 153786"/>
              <a:gd name="connsiteX14" fmla="*/ 76324 w 98742"/>
              <a:gd name="connsiteY14" fmla="*/ 37112 h 153786"/>
              <a:gd name="connsiteX15" fmla="*/ 98594 w 98742"/>
              <a:gd name="connsiteY15" fmla="*/ 37112 h 153786"/>
              <a:gd name="connsiteX16" fmla="*/ 81787 w 98742"/>
              <a:gd name="connsiteY16" fmla="*/ -4 h 153786"/>
              <a:gd name="connsiteX17" fmla="*/ 71772 w 98742"/>
              <a:gd name="connsiteY17" fmla="*/ 19254 h 153786"/>
              <a:gd name="connsiteX18" fmla="*/ 49853 w 98742"/>
              <a:gd name="connsiteY18" fmla="*/ 26257 h 153786"/>
              <a:gd name="connsiteX19" fmla="*/ 27863 w 98742"/>
              <a:gd name="connsiteY19" fmla="*/ 19254 h 153786"/>
              <a:gd name="connsiteX20" fmla="*/ 18549 w 98742"/>
              <a:gd name="connsiteY20" fmla="*/ -4 h 153786"/>
              <a:gd name="connsiteX21" fmla="*/ 34236 w 98742"/>
              <a:gd name="connsiteY21" fmla="*/ -4 h 153786"/>
              <a:gd name="connsiteX22" fmla="*/ 47202 w 98742"/>
              <a:gd name="connsiteY22" fmla="*/ 14970 h 153786"/>
              <a:gd name="connsiteX23" fmla="*/ 50343 w 98742"/>
              <a:gd name="connsiteY23" fmla="*/ 14843 h 153786"/>
              <a:gd name="connsiteX24" fmla="*/ 61128 w 98742"/>
              <a:gd name="connsiteY24" fmla="*/ 10921 h 153786"/>
              <a:gd name="connsiteX25" fmla="*/ 66380 w 98742"/>
              <a:gd name="connsiteY25" fmla="*/ -4 h 1537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</a:cxnLst>
            <a:rect l="l" t="t" r="r" b="b"/>
            <a:pathLst>
              <a:path w="98742" h="153786">
                <a:moveTo>
                  <a:pt x="98734" y="153572"/>
                </a:moveTo>
                <a:lnTo>
                  <a:pt x="80106" y="153572"/>
                </a:lnTo>
                <a:lnTo>
                  <a:pt x="80106" y="75909"/>
                </a:lnTo>
                <a:cubicBezTo>
                  <a:pt x="79975" y="70945"/>
                  <a:pt x="80256" y="65980"/>
                  <a:pt x="80946" y="61062"/>
                </a:cubicBezTo>
                <a:lnTo>
                  <a:pt x="80456" y="61062"/>
                </a:lnTo>
                <a:cubicBezTo>
                  <a:pt x="79537" y="63500"/>
                  <a:pt x="78388" y="65845"/>
                  <a:pt x="77025" y="68065"/>
                </a:cubicBezTo>
                <a:lnTo>
                  <a:pt x="21001" y="153783"/>
                </a:lnTo>
                <a:lnTo>
                  <a:pt x="-9" y="153783"/>
                </a:lnTo>
                <a:lnTo>
                  <a:pt x="-9" y="36972"/>
                </a:lnTo>
                <a:lnTo>
                  <a:pt x="18690" y="36972"/>
                </a:lnTo>
                <a:lnTo>
                  <a:pt x="18690" y="111134"/>
                </a:lnTo>
                <a:cubicBezTo>
                  <a:pt x="18824" y="116698"/>
                  <a:pt x="18614" y="122264"/>
                  <a:pt x="18059" y="127801"/>
                </a:cubicBezTo>
                <a:lnTo>
                  <a:pt x="18059" y="127801"/>
                </a:lnTo>
                <a:cubicBezTo>
                  <a:pt x="19347" y="125386"/>
                  <a:pt x="20773" y="123048"/>
                  <a:pt x="22331" y="120798"/>
                </a:cubicBezTo>
                <a:lnTo>
                  <a:pt x="76324" y="37112"/>
                </a:lnTo>
                <a:lnTo>
                  <a:pt x="98594" y="37112"/>
                </a:lnTo>
                <a:close/>
                <a:moveTo>
                  <a:pt x="81787" y="-4"/>
                </a:moveTo>
                <a:cubicBezTo>
                  <a:pt x="81252" y="7523"/>
                  <a:pt x="77628" y="14494"/>
                  <a:pt x="71772" y="19254"/>
                </a:cubicBezTo>
                <a:cubicBezTo>
                  <a:pt x="65509" y="24079"/>
                  <a:pt x="57753" y="26557"/>
                  <a:pt x="49853" y="26257"/>
                </a:cubicBezTo>
                <a:cubicBezTo>
                  <a:pt x="41922" y="26622"/>
                  <a:pt x="34123" y="24138"/>
                  <a:pt x="27863" y="19254"/>
                </a:cubicBezTo>
                <a:cubicBezTo>
                  <a:pt x="22152" y="14459"/>
                  <a:pt x="18763" y="7451"/>
                  <a:pt x="18549" y="-4"/>
                </a:cubicBezTo>
                <a:lnTo>
                  <a:pt x="34236" y="-4"/>
                </a:lnTo>
                <a:cubicBezTo>
                  <a:pt x="33682" y="7711"/>
                  <a:pt x="39486" y="14416"/>
                  <a:pt x="47202" y="14970"/>
                </a:cubicBezTo>
                <a:cubicBezTo>
                  <a:pt x="48250" y="15046"/>
                  <a:pt x="49304" y="15003"/>
                  <a:pt x="50343" y="14843"/>
                </a:cubicBezTo>
                <a:cubicBezTo>
                  <a:pt x="54310" y="14980"/>
                  <a:pt x="58176" y="13574"/>
                  <a:pt x="61128" y="10921"/>
                </a:cubicBezTo>
                <a:cubicBezTo>
                  <a:pt x="64144" y="8036"/>
                  <a:pt x="66011" y="4154"/>
                  <a:pt x="66380" y="-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24" name="Полілінія: фігура 23">
            <a:extLst>
              <a:ext uri="{FF2B5EF4-FFF2-40B4-BE49-F238E27FC236}">
                <a16:creationId xmlns:a16="http://schemas.microsoft.com/office/drawing/2014/main" id="{892E852F-19D7-43D5-85B3-0F08983ADE3B}"/>
              </a:ext>
            </a:extLst>
          </xdr:cNvPr>
          <xdr:cNvSpPr/>
        </xdr:nvSpPr>
        <xdr:spPr>
          <a:xfrm>
            <a:off x="2587073" y="166888"/>
            <a:ext cx="93980" cy="116600"/>
          </a:xfrm>
          <a:custGeom>
            <a:avLst/>
            <a:gdLst>
              <a:gd name="connsiteX0" fmla="*/ 93972 w 93980"/>
              <a:gd name="connsiteY0" fmla="*/ 116596 h 116600"/>
              <a:gd name="connsiteX1" fmla="*/ 74574 w 93980"/>
              <a:gd name="connsiteY1" fmla="*/ 116596 h 116600"/>
              <a:gd name="connsiteX2" fmla="*/ 74574 w 93980"/>
              <a:gd name="connsiteY2" fmla="*/ 65895 h 116600"/>
              <a:gd name="connsiteX3" fmla="*/ 19670 w 93980"/>
              <a:gd name="connsiteY3" fmla="*/ 65895 h 116600"/>
              <a:gd name="connsiteX4" fmla="*/ 19670 w 93980"/>
              <a:gd name="connsiteY4" fmla="*/ 116456 h 116600"/>
              <a:gd name="connsiteX5" fmla="*/ -9 w 93980"/>
              <a:gd name="connsiteY5" fmla="*/ 116456 h 116600"/>
              <a:gd name="connsiteX6" fmla="*/ -9 w 93980"/>
              <a:gd name="connsiteY6" fmla="*/ -4 h 116600"/>
              <a:gd name="connsiteX7" fmla="*/ 19390 w 93980"/>
              <a:gd name="connsiteY7" fmla="*/ -4 h 116600"/>
              <a:gd name="connsiteX8" fmla="*/ 19390 w 93980"/>
              <a:gd name="connsiteY8" fmla="*/ 49017 h 116600"/>
              <a:gd name="connsiteX9" fmla="*/ 74293 w 93980"/>
              <a:gd name="connsiteY9" fmla="*/ 49017 h 116600"/>
              <a:gd name="connsiteX10" fmla="*/ 74293 w 93980"/>
              <a:gd name="connsiteY10" fmla="*/ -4 h 116600"/>
              <a:gd name="connsiteX11" fmla="*/ 93692 w 93980"/>
              <a:gd name="connsiteY11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93980" h="116600">
                <a:moveTo>
                  <a:pt x="93972" y="116596"/>
                </a:moveTo>
                <a:lnTo>
                  <a:pt x="74574" y="116596"/>
                </a:lnTo>
                <a:lnTo>
                  <a:pt x="74574" y="65895"/>
                </a:lnTo>
                <a:lnTo>
                  <a:pt x="19670" y="65895"/>
                </a:lnTo>
                <a:lnTo>
                  <a:pt x="19670" y="116456"/>
                </a:lnTo>
                <a:lnTo>
                  <a:pt x="-9" y="116456"/>
                </a:lnTo>
                <a:lnTo>
                  <a:pt x="-9" y="-4"/>
                </a:lnTo>
                <a:lnTo>
                  <a:pt x="19390" y="-4"/>
                </a:lnTo>
                <a:lnTo>
                  <a:pt x="19390" y="49017"/>
                </a:lnTo>
                <a:lnTo>
                  <a:pt x="74293" y="49017"/>
                </a:lnTo>
                <a:lnTo>
                  <a:pt x="74293" y="-4"/>
                </a:lnTo>
                <a:lnTo>
                  <a:pt x="93692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25" name="Полілінія: фігура 24">
            <a:extLst>
              <a:ext uri="{FF2B5EF4-FFF2-40B4-BE49-F238E27FC236}">
                <a16:creationId xmlns:a16="http://schemas.microsoft.com/office/drawing/2014/main" id="{C8FA66DE-DE15-4CC7-88E0-CC65DF584B00}"/>
              </a:ext>
            </a:extLst>
          </xdr:cNvPr>
          <xdr:cNvSpPr/>
        </xdr:nvSpPr>
        <xdr:spPr>
          <a:xfrm>
            <a:off x="2709766" y="166888"/>
            <a:ext cx="99022" cy="116810"/>
          </a:xfrm>
          <a:custGeom>
            <a:avLst/>
            <a:gdLst>
              <a:gd name="connsiteX0" fmla="*/ 99014 w 99022"/>
              <a:gd name="connsiteY0" fmla="*/ 116596 h 116810"/>
              <a:gd name="connsiteX1" fmla="*/ 80386 w 99022"/>
              <a:gd name="connsiteY1" fmla="*/ 116596 h 116810"/>
              <a:gd name="connsiteX2" fmla="*/ 80386 w 99022"/>
              <a:gd name="connsiteY2" fmla="*/ 38933 h 116810"/>
              <a:gd name="connsiteX3" fmla="*/ 81156 w 99022"/>
              <a:gd name="connsiteY3" fmla="*/ 24086 h 116810"/>
              <a:gd name="connsiteX4" fmla="*/ 80386 w 99022"/>
              <a:gd name="connsiteY4" fmla="*/ 24086 h 116810"/>
              <a:gd name="connsiteX5" fmla="*/ 77025 w 99022"/>
              <a:gd name="connsiteY5" fmla="*/ 31090 h 116810"/>
              <a:gd name="connsiteX6" fmla="*/ 21001 w 99022"/>
              <a:gd name="connsiteY6" fmla="*/ 116807 h 116810"/>
              <a:gd name="connsiteX7" fmla="*/ -9 w 99022"/>
              <a:gd name="connsiteY7" fmla="*/ 116807 h 116810"/>
              <a:gd name="connsiteX8" fmla="*/ -9 w 99022"/>
              <a:gd name="connsiteY8" fmla="*/ -4 h 116810"/>
              <a:gd name="connsiteX9" fmla="*/ 18690 w 99022"/>
              <a:gd name="connsiteY9" fmla="*/ -4 h 116810"/>
              <a:gd name="connsiteX10" fmla="*/ 18690 w 99022"/>
              <a:gd name="connsiteY10" fmla="*/ 74158 h 116810"/>
              <a:gd name="connsiteX11" fmla="*/ 17989 w 99022"/>
              <a:gd name="connsiteY11" fmla="*/ 90825 h 116810"/>
              <a:gd name="connsiteX12" fmla="*/ 18340 w 99022"/>
              <a:gd name="connsiteY12" fmla="*/ 90825 h 116810"/>
              <a:gd name="connsiteX13" fmla="*/ 22541 w 99022"/>
              <a:gd name="connsiteY13" fmla="*/ 83822 h 116810"/>
              <a:gd name="connsiteX14" fmla="*/ 76604 w 99022"/>
              <a:gd name="connsiteY14" fmla="*/ 136 h 116810"/>
              <a:gd name="connsiteX15" fmla="*/ 98874 w 99022"/>
              <a:gd name="connsiteY15" fmla="*/ 136 h 1168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9022" h="116810">
                <a:moveTo>
                  <a:pt x="99014" y="116596"/>
                </a:moveTo>
                <a:lnTo>
                  <a:pt x="80386" y="116596"/>
                </a:lnTo>
                <a:lnTo>
                  <a:pt x="80386" y="38933"/>
                </a:lnTo>
                <a:cubicBezTo>
                  <a:pt x="80278" y="33972"/>
                  <a:pt x="80536" y="29010"/>
                  <a:pt x="81156" y="24086"/>
                </a:cubicBezTo>
                <a:lnTo>
                  <a:pt x="80386" y="24086"/>
                </a:lnTo>
                <a:cubicBezTo>
                  <a:pt x="79521" y="26535"/>
                  <a:pt x="78394" y="28883"/>
                  <a:pt x="77025" y="31090"/>
                </a:cubicBezTo>
                <a:lnTo>
                  <a:pt x="21001" y="116807"/>
                </a:lnTo>
                <a:lnTo>
                  <a:pt x="-9" y="11680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52" y="79723"/>
                  <a:pt x="18618" y="85293"/>
                  <a:pt x="17989" y="90825"/>
                </a:cubicBezTo>
                <a:lnTo>
                  <a:pt x="18340" y="90825"/>
                </a:lnTo>
                <a:cubicBezTo>
                  <a:pt x="19601" y="88410"/>
                  <a:pt x="21004" y="86072"/>
                  <a:pt x="22541" y="83822"/>
                </a:cubicBezTo>
                <a:lnTo>
                  <a:pt x="76604" y="136"/>
                </a:lnTo>
                <a:lnTo>
                  <a:pt x="9887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26" name="Полілінія: фігура 25">
            <a:extLst>
              <a:ext uri="{FF2B5EF4-FFF2-40B4-BE49-F238E27FC236}">
                <a16:creationId xmlns:a16="http://schemas.microsoft.com/office/drawing/2014/main" id="{F53F81CA-9C1D-4948-901A-C14AC9207206}"/>
              </a:ext>
            </a:extLst>
          </xdr:cNvPr>
          <xdr:cNvSpPr/>
        </xdr:nvSpPr>
        <xdr:spPr>
          <a:xfrm>
            <a:off x="2837851" y="129912"/>
            <a:ext cx="98952" cy="153786"/>
          </a:xfrm>
          <a:custGeom>
            <a:avLst/>
            <a:gdLst>
              <a:gd name="connsiteX0" fmla="*/ 98804 w 98952"/>
              <a:gd name="connsiteY0" fmla="*/ 153572 h 153786"/>
              <a:gd name="connsiteX1" fmla="*/ 80176 w 98952"/>
              <a:gd name="connsiteY1" fmla="*/ 153572 h 153786"/>
              <a:gd name="connsiteX2" fmla="*/ 80176 w 98952"/>
              <a:gd name="connsiteY2" fmla="*/ 75909 h 153786"/>
              <a:gd name="connsiteX3" fmla="*/ 80946 w 98952"/>
              <a:gd name="connsiteY3" fmla="*/ 61062 h 153786"/>
              <a:gd name="connsiteX4" fmla="*/ 80456 w 98952"/>
              <a:gd name="connsiteY4" fmla="*/ 61062 h 153786"/>
              <a:gd name="connsiteX5" fmla="*/ 77025 w 98952"/>
              <a:gd name="connsiteY5" fmla="*/ 68065 h 153786"/>
              <a:gd name="connsiteX6" fmla="*/ 21001 w 98952"/>
              <a:gd name="connsiteY6" fmla="*/ 153783 h 153786"/>
              <a:gd name="connsiteX7" fmla="*/ -9 w 98952"/>
              <a:gd name="connsiteY7" fmla="*/ 153783 h 153786"/>
              <a:gd name="connsiteX8" fmla="*/ -9 w 98952"/>
              <a:gd name="connsiteY8" fmla="*/ 36972 h 153786"/>
              <a:gd name="connsiteX9" fmla="*/ 18690 w 98952"/>
              <a:gd name="connsiteY9" fmla="*/ 36972 h 153786"/>
              <a:gd name="connsiteX10" fmla="*/ 18690 w 98952"/>
              <a:gd name="connsiteY10" fmla="*/ 111134 h 153786"/>
              <a:gd name="connsiteX11" fmla="*/ 18059 w 98952"/>
              <a:gd name="connsiteY11" fmla="*/ 127801 h 153786"/>
              <a:gd name="connsiteX12" fmla="*/ 18409 w 98952"/>
              <a:gd name="connsiteY12" fmla="*/ 127801 h 153786"/>
              <a:gd name="connsiteX13" fmla="*/ 22611 w 98952"/>
              <a:gd name="connsiteY13" fmla="*/ 120798 h 153786"/>
              <a:gd name="connsiteX14" fmla="*/ 76604 w 98952"/>
              <a:gd name="connsiteY14" fmla="*/ 37112 h 153786"/>
              <a:gd name="connsiteX15" fmla="*/ 98944 w 98952"/>
              <a:gd name="connsiteY15" fmla="*/ 37112 h 153786"/>
              <a:gd name="connsiteX16" fmla="*/ 81857 w 98952"/>
              <a:gd name="connsiteY16" fmla="*/ -4 h 153786"/>
              <a:gd name="connsiteX17" fmla="*/ 71772 w 98952"/>
              <a:gd name="connsiteY17" fmla="*/ 19254 h 153786"/>
              <a:gd name="connsiteX18" fmla="*/ 27864 w 98952"/>
              <a:gd name="connsiteY18" fmla="*/ 19254 h 153786"/>
              <a:gd name="connsiteX19" fmla="*/ 18550 w 98952"/>
              <a:gd name="connsiteY19" fmla="*/ -4 h 153786"/>
              <a:gd name="connsiteX20" fmla="*/ 34306 w 98952"/>
              <a:gd name="connsiteY20" fmla="*/ -4 h 153786"/>
              <a:gd name="connsiteX21" fmla="*/ 47283 w 98952"/>
              <a:gd name="connsiteY21" fmla="*/ 14960 h 153786"/>
              <a:gd name="connsiteX22" fmla="*/ 50343 w 98952"/>
              <a:gd name="connsiteY22" fmla="*/ 14843 h 153786"/>
              <a:gd name="connsiteX23" fmla="*/ 61128 w 98952"/>
              <a:gd name="connsiteY23" fmla="*/ 10921 h 153786"/>
              <a:gd name="connsiteX24" fmla="*/ 66380 w 98952"/>
              <a:gd name="connsiteY24" fmla="*/ -4 h 1537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98952" h="153786">
                <a:moveTo>
                  <a:pt x="98804" y="153572"/>
                </a:moveTo>
                <a:lnTo>
                  <a:pt x="80176" y="153572"/>
                </a:lnTo>
                <a:lnTo>
                  <a:pt x="80176" y="75909"/>
                </a:lnTo>
                <a:cubicBezTo>
                  <a:pt x="80031" y="70947"/>
                  <a:pt x="80289" y="65982"/>
                  <a:pt x="80946" y="61062"/>
                </a:cubicBezTo>
                <a:lnTo>
                  <a:pt x="80456" y="61062"/>
                </a:lnTo>
                <a:cubicBezTo>
                  <a:pt x="79597" y="63526"/>
                  <a:pt x="78445" y="65877"/>
                  <a:pt x="77025" y="68065"/>
                </a:cubicBezTo>
                <a:lnTo>
                  <a:pt x="21001" y="153783"/>
                </a:lnTo>
                <a:lnTo>
                  <a:pt x="-9" y="153783"/>
                </a:lnTo>
                <a:lnTo>
                  <a:pt x="-9" y="36972"/>
                </a:lnTo>
                <a:lnTo>
                  <a:pt x="18690" y="36972"/>
                </a:lnTo>
                <a:lnTo>
                  <a:pt x="18690" y="111134"/>
                </a:lnTo>
                <a:cubicBezTo>
                  <a:pt x="18824" y="116698"/>
                  <a:pt x="18614" y="122264"/>
                  <a:pt x="18059" y="127801"/>
                </a:cubicBezTo>
                <a:lnTo>
                  <a:pt x="18409" y="127801"/>
                </a:lnTo>
                <a:cubicBezTo>
                  <a:pt x="19645" y="125372"/>
                  <a:pt x="21049" y="123032"/>
                  <a:pt x="22611" y="120798"/>
                </a:cubicBezTo>
                <a:lnTo>
                  <a:pt x="76604" y="37112"/>
                </a:lnTo>
                <a:lnTo>
                  <a:pt x="98944" y="37112"/>
                </a:lnTo>
                <a:close/>
                <a:moveTo>
                  <a:pt x="81857" y="-4"/>
                </a:moveTo>
                <a:cubicBezTo>
                  <a:pt x="81330" y="7541"/>
                  <a:pt x="77674" y="14523"/>
                  <a:pt x="71772" y="19254"/>
                </a:cubicBezTo>
                <a:cubicBezTo>
                  <a:pt x="58628" y="28600"/>
                  <a:pt x="41008" y="28600"/>
                  <a:pt x="27864" y="19254"/>
                </a:cubicBezTo>
                <a:cubicBezTo>
                  <a:pt x="22152" y="14459"/>
                  <a:pt x="18763" y="7451"/>
                  <a:pt x="18550" y="-4"/>
                </a:cubicBezTo>
                <a:lnTo>
                  <a:pt x="34306" y="-4"/>
                </a:lnTo>
                <a:cubicBezTo>
                  <a:pt x="33757" y="7712"/>
                  <a:pt x="39567" y="14412"/>
                  <a:pt x="47283" y="14960"/>
                </a:cubicBezTo>
                <a:cubicBezTo>
                  <a:pt x="48305" y="15033"/>
                  <a:pt x="49331" y="14994"/>
                  <a:pt x="50343" y="14843"/>
                </a:cubicBezTo>
                <a:cubicBezTo>
                  <a:pt x="54308" y="14966"/>
                  <a:pt x="58168" y="13562"/>
                  <a:pt x="61128" y="10921"/>
                </a:cubicBezTo>
                <a:cubicBezTo>
                  <a:pt x="64144" y="8036"/>
                  <a:pt x="66011" y="4154"/>
                  <a:pt x="66380" y="-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27" name="Полілінія: фігура 26">
            <a:extLst>
              <a:ext uri="{FF2B5EF4-FFF2-40B4-BE49-F238E27FC236}">
                <a16:creationId xmlns:a16="http://schemas.microsoft.com/office/drawing/2014/main" id="{F552116E-9B93-4DEF-838F-338F1CBDAA99}"/>
              </a:ext>
            </a:extLst>
          </xdr:cNvPr>
          <xdr:cNvSpPr/>
        </xdr:nvSpPr>
        <xdr:spPr>
          <a:xfrm>
            <a:off x="1352792" y="393016"/>
            <a:ext cx="79326" cy="116724"/>
          </a:xfrm>
          <a:custGeom>
            <a:avLst/>
            <a:gdLst>
              <a:gd name="connsiteX0" fmla="*/ -9 w 79326"/>
              <a:gd name="connsiteY0" fmla="*/ 116666 h 116724"/>
              <a:gd name="connsiteX1" fmla="*/ -9 w 79326"/>
              <a:gd name="connsiteY1" fmla="*/ -4 h 116724"/>
              <a:gd name="connsiteX2" fmla="*/ 68061 w 79326"/>
              <a:gd name="connsiteY2" fmla="*/ -4 h 116724"/>
              <a:gd name="connsiteX3" fmla="*/ 68061 w 79326"/>
              <a:gd name="connsiteY3" fmla="*/ 16523 h 116724"/>
              <a:gd name="connsiteX4" fmla="*/ 19040 w 79326"/>
              <a:gd name="connsiteY4" fmla="*/ 16523 h 116724"/>
              <a:gd name="connsiteX5" fmla="*/ 19040 w 79326"/>
              <a:gd name="connsiteY5" fmla="*/ 48387 h 116724"/>
              <a:gd name="connsiteX6" fmla="*/ 41309 w 79326"/>
              <a:gd name="connsiteY6" fmla="*/ 48387 h 116724"/>
              <a:gd name="connsiteX7" fmla="*/ 69321 w 79326"/>
              <a:gd name="connsiteY7" fmla="*/ 56861 h 116724"/>
              <a:gd name="connsiteX8" fmla="*/ 79266 w 79326"/>
              <a:gd name="connsiteY8" fmla="*/ 80881 h 116724"/>
              <a:gd name="connsiteX9" fmla="*/ 68691 w 79326"/>
              <a:gd name="connsiteY9" fmla="*/ 107072 h 116724"/>
              <a:gd name="connsiteX10" fmla="*/ 39769 w 79326"/>
              <a:gd name="connsiteY10" fmla="*/ 116666 h 116724"/>
              <a:gd name="connsiteX11" fmla="*/ 19320 w 79326"/>
              <a:gd name="connsiteY11" fmla="*/ 63864 h 116724"/>
              <a:gd name="connsiteX12" fmla="*/ 19320 w 79326"/>
              <a:gd name="connsiteY12" fmla="*/ 101260 h 116724"/>
              <a:gd name="connsiteX13" fmla="*/ 36757 w 79326"/>
              <a:gd name="connsiteY13" fmla="*/ 101260 h 116724"/>
              <a:gd name="connsiteX14" fmla="*/ 53144 w 79326"/>
              <a:gd name="connsiteY14" fmla="*/ 96218 h 116724"/>
              <a:gd name="connsiteX15" fmla="*/ 58957 w 79326"/>
              <a:gd name="connsiteY15" fmla="*/ 82212 h 116724"/>
              <a:gd name="connsiteX16" fmla="*/ 37037 w 79326"/>
              <a:gd name="connsiteY16" fmla="*/ 63934 h 1167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79326" h="116724">
                <a:moveTo>
                  <a:pt x="-9" y="116666"/>
                </a:moveTo>
                <a:lnTo>
                  <a:pt x="-9" y="-4"/>
                </a:lnTo>
                <a:lnTo>
                  <a:pt x="68061" y="-4"/>
                </a:lnTo>
                <a:lnTo>
                  <a:pt x="68061" y="16523"/>
                </a:lnTo>
                <a:lnTo>
                  <a:pt x="19040" y="16523"/>
                </a:lnTo>
                <a:lnTo>
                  <a:pt x="19040" y="48387"/>
                </a:lnTo>
                <a:lnTo>
                  <a:pt x="41309" y="48387"/>
                </a:lnTo>
                <a:cubicBezTo>
                  <a:pt x="51360" y="47763"/>
                  <a:pt x="61301" y="50771"/>
                  <a:pt x="69321" y="56861"/>
                </a:cubicBezTo>
                <a:cubicBezTo>
                  <a:pt x="76143" y="62920"/>
                  <a:pt x="79808" y="71773"/>
                  <a:pt x="79266" y="80881"/>
                </a:cubicBezTo>
                <a:cubicBezTo>
                  <a:pt x="79758" y="90741"/>
                  <a:pt x="75891" y="100318"/>
                  <a:pt x="68691" y="107072"/>
                </a:cubicBezTo>
                <a:cubicBezTo>
                  <a:pt x="60590" y="113777"/>
                  <a:pt x="50270" y="117200"/>
                  <a:pt x="39769" y="116666"/>
                </a:cubicBezTo>
                <a:close/>
                <a:moveTo>
                  <a:pt x="19320" y="63864"/>
                </a:moveTo>
                <a:lnTo>
                  <a:pt x="19320" y="101260"/>
                </a:lnTo>
                <a:lnTo>
                  <a:pt x="36757" y="101260"/>
                </a:lnTo>
                <a:cubicBezTo>
                  <a:pt x="42652" y="101639"/>
                  <a:pt x="48482" y="99845"/>
                  <a:pt x="53144" y="96218"/>
                </a:cubicBezTo>
                <a:cubicBezTo>
                  <a:pt x="57083" y="92656"/>
                  <a:pt x="59216" y="87515"/>
                  <a:pt x="58957" y="82212"/>
                </a:cubicBezTo>
                <a:cubicBezTo>
                  <a:pt x="58957" y="70026"/>
                  <a:pt x="51954" y="63934"/>
                  <a:pt x="37037" y="6393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28" name="Полілінія: фігура 27">
            <a:extLst>
              <a:ext uri="{FF2B5EF4-FFF2-40B4-BE49-F238E27FC236}">
                <a16:creationId xmlns:a16="http://schemas.microsoft.com/office/drawing/2014/main" id="{BDD4E30B-4B2E-472E-BC41-93107A85DDEA}"/>
              </a:ext>
            </a:extLst>
          </xdr:cNvPr>
          <xdr:cNvSpPr/>
        </xdr:nvSpPr>
        <xdr:spPr>
          <a:xfrm>
            <a:off x="1440609" y="393016"/>
            <a:ext cx="100283" cy="118360"/>
          </a:xfrm>
          <a:custGeom>
            <a:avLst/>
            <a:gdLst>
              <a:gd name="connsiteX0" fmla="*/ 100135 w 100283"/>
              <a:gd name="connsiteY0" fmla="*/ 116666 h 118360"/>
              <a:gd name="connsiteX1" fmla="*/ 80736 w 100283"/>
              <a:gd name="connsiteY1" fmla="*/ 116666 h 118360"/>
              <a:gd name="connsiteX2" fmla="*/ 80736 w 100283"/>
              <a:gd name="connsiteY2" fmla="*/ 16663 h 118360"/>
              <a:gd name="connsiteX3" fmla="*/ 52724 w 100283"/>
              <a:gd name="connsiteY3" fmla="*/ 16663 h 118360"/>
              <a:gd name="connsiteX4" fmla="*/ 43340 w 100283"/>
              <a:gd name="connsiteY4" fmla="*/ 76329 h 118360"/>
              <a:gd name="connsiteX5" fmla="*/ 36337 w 100283"/>
              <a:gd name="connsiteY5" fmla="*/ 102030 h 118360"/>
              <a:gd name="connsiteX6" fmla="*/ 26813 w 100283"/>
              <a:gd name="connsiteY6" fmla="*/ 114355 h 118360"/>
              <a:gd name="connsiteX7" fmla="*/ 12387 w 100283"/>
              <a:gd name="connsiteY7" fmla="*/ 118347 h 118360"/>
              <a:gd name="connsiteX8" fmla="*/ -9 w 100283"/>
              <a:gd name="connsiteY8" fmla="*/ 116456 h 118360"/>
              <a:gd name="connsiteX9" fmla="*/ -9 w 100283"/>
              <a:gd name="connsiteY9" fmla="*/ 99999 h 118360"/>
              <a:gd name="connsiteX10" fmla="*/ 8675 w 100283"/>
              <a:gd name="connsiteY10" fmla="*/ 102030 h 118360"/>
              <a:gd name="connsiteX11" fmla="*/ 17919 w 100283"/>
              <a:gd name="connsiteY11" fmla="*/ 96218 h 118360"/>
              <a:gd name="connsiteX12" fmla="*/ 26743 w 100283"/>
              <a:gd name="connsiteY12" fmla="*/ 66175 h 118360"/>
              <a:gd name="connsiteX13" fmla="*/ 36687 w 100283"/>
              <a:gd name="connsiteY13" fmla="*/ -4 h 118360"/>
              <a:gd name="connsiteX14" fmla="*/ 100275 w 100283"/>
              <a:gd name="connsiteY14" fmla="*/ -4 h 1183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00283" h="118360">
                <a:moveTo>
                  <a:pt x="100135" y="116666"/>
                </a:moveTo>
                <a:lnTo>
                  <a:pt x="80736" y="116666"/>
                </a:lnTo>
                <a:lnTo>
                  <a:pt x="80736" y="16663"/>
                </a:lnTo>
                <a:lnTo>
                  <a:pt x="52724" y="16663"/>
                </a:lnTo>
                <a:cubicBezTo>
                  <a:pt x="48733" y="44675"/>
                  <a:pt x="45721" y="64704"/>
                  <a:pt x="43340" y="76329"/>
                </a:cubicBezTo>
                <a:cubicBezTo>
                  <a:pt x="41836" y="85101"/>
                  <a:pt x="39491" y="93708"/>
                  <a:pt x="36337" y="102030"/>
                </a:cubicBezTo>
                <a:cubicBezTo>
                  <a:pt x="34416" y="106970"/>
                  <a:pt x="31108" y="111250"/>
                  <a:pt x="26813" y="114355"/>
                </a:cubicBezTo>
                <a:cubicBezTo>
                  <a:pt x="22509" y="117092"/>
                  <a:pt x="17486" y="118482"/>
                  <a:pt x="12387" y="118347"/>
                </a:cubicBezTo>
                <a:cubicBezTo>
                  <a:pt x="8177" y="118434"/>
                  <a:pt x="3984" y="117794"/>
                  <a:pt x="-9" y="116456"/>
                </a:cubicBezTo>
                <a:lnTo>
                  <a:pt x="-9" y="99999"/>
                </a:lnTo>
                <a:cubicBezTo>
                  <a:pt x="2680" y="101367"/>
                  <a:pt x="5659" y="102064"/>
                  <a:pt x="8675" y="102030"/>
                </a:cubicBezTo>
                <a:cubicBezTo>
                  <a:pt x="12516" y="101703"/>
                  <a:pt x="15961" y="99537"/>
                  <a:pt x="17919" y="96218"/>
                </a:cubicBezTo>
                <a:cubicBezTo>
                  <a:pt x="22574" y="86788"/>
                  <a:pt x="25559" y="76623"/>
                  <a:pt x="26743" y="66175"/>
                </a:cubicBezTo>
                <a:cubicBezTo>
                  <a:pt x="29754" y="49998"/>
                  <a:pt x="33116" y="27938"/>
                  <a:pt x="36687" y="-4"/>
                </a:cubicBezTo>
                <a:lnTo>
                  <a:pt x="100275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29" name="Полілінія: фігура 28">
            <a:extLst>
              <a:ext uri="{FF2B5EF4-FFF2-40B4-BE49-F238E27FC236}">
                <a16:creationId xmlns:a16="http://schemas.microsoft.com/office/drawing/2014/main" id="{8137DCDD-10B3-436A-A97E-098987537559}"/>
              </a:ext>
            </a:extLst>
          </xdr:cNvPr>
          <xdr:cNvSpPr/>
        </xdr:nvSpPr>
        <xdr:spPr>
          <a:xfrm>
            <a:off x="1569815" y="393016"/>
            <a:ext cx="98742" cy="116880"/>
          </a:xfrm>
          <a:custGeom>
            <a:avLst/>
            <a:gdLst>
              <a:gd name="connsiteX0" fmla="*/ 98734 w 98742"/>
              <a:gd name="connsiteY0" fmla="*/ 116666 h 116880"/>
              <a:gd name="connsiteX1" fmla="*/ 80106 w 98742"/>
              <a:gd name="connsiteY1" fmla="*/ 116666 h 116880"/>
              <a:gd name="connsiteX2" fmla="*/ 80106 w 98742"/>
              <a:gd name="connsiteY2" fmla="*/ 39003 h 116880"/>
              <a:gd name="connsiteX3" fmla="*/ 80946 w 98742"/>
              <a:gd name="connsiteY3" fmla="*/ 24157 h 116880"/>
              <a:gd name="connsiteX4" fmla="*/ 80456 w 98742"/>
              <a:gd name="connsiteY4" fmla="*/ 24157 h 116880"/>
              <a:gd name="connsiteX5" fmla="*/ 77025 w 98742"/>
              <a:gd name="connsiteY5" fmla="*/ 31160 h 116880"/>
              <a:gd name="connsiteX6" fmla="*/ 21001 w 98742"/>
              <a:gd name="connsiteY6" fmla="*/ 116877 h 116880"/>
              <a:gd name="connsiteX7" fmla="*/ -9 w 98742"/>
              <a:gd name="connsiteY7" fmla="*/ 116877 h 116880"/>
              <a:gd name="connsiteX8" fmla="*/ -9 w 98742"/>
              <a:gd name="connsiteY8" fmla="*/ -4 h 116880"/>
              <a:gd name="connsiteX9" fmla="*/ 18690 w 98742"/>
              <a:gd name="connsiteY9" fmla="*/ -4 h 116880"/>
              <a:gd name="connsiteX10" fmla="*/ 18690 w 98742"/>
              <a:gd name="connsiteY10" fmla="*/ 74158 h 116880"/>
              <a:gd name="connsiteX11" fmla="*/ 18059 w 98742"/>
              <a:gd name="connsiteY11" fmla="*/ 90825 h 116880"/>
              <a:gd name="connsiteX12" fmla="*/ 18059 w 98742"/>
              <a:gd name="connsiteY12" fmla="*/ 90825 h 116880"/>
              <a:gd name="connsiteX13" fmla="*/ 22331 w 98742"/>
              <a:gd name="connsiteY13" fmla="*/ 83822 h 116880"/>
              <a:gd name="connsiteX14" fmla="*/ 76324 w 98742"/>
              <a:gd name="connsiteY14" fmla="*/ 136 h 116880"/>
              <a:gd name="connsiteX15" fmla="*/ 98594 w 98742"/>
              <a:gd name="connsiteY15" fmla="*/ 136 h 11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8742" h="116880">
                <a:moveTo>
                  <a:pt x="98734" y="116666"/>
                </a:moveTo>
                <a:lnTo>
                  <a:pt x="80106" y="116666"/>
                </a:lnTo>
                <a:lnTo>
                  <a:pt x="80106" y="39003"/>
                </a:lnTo>
                <a:cubicBezTo>
                  <a:pt x="79972" y="34039"/>
                  <a:pt x="80253" y="29073"/>
                  <a:pt x="80946" y="24157"/>
                </a:cubicBezTo>
                <a:lnTo>
                  <a:pt x="80456" y="24157"/>
                </a:lnTo>
                <a:cubicBezTo>
                  <a:pt x="79567" y="26607"/>
                  <a:pt x="78416" y="28955"/>
                  <a:pt x="77025" y="31160"/>
                </a:cubicBezTo>
                <a:lnTo>
                  <a:pt x="21001" y="116877"/>
                </a:lnTo>
                <a:lnTo>
                  <a:pt x="-9" y="11687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27" y="79722"/>
                  <a:pt x="18616" y="85288"/>
                  <a:pt x="18059" y="90825"/>
                </a:cubicBezTo>
                <a:lnTo>
                  <a:pt x="18059" y="90825"/>
                </a:lnTo>
                <a:cubicBezTo>
                  <a:pt x="19362" y="88419"/>
                  <a:pt x="20788" y="86082"/>
                  <a:pt x="22331" y="83822"/>
                </a:cubicBezTo>
                <a:lnTo>
                  <a:pt x="76324" y="136"/>
                </a:lnTo>
                <a:lnTo>
                  <a:pt x="9859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0" name="Полілінія: фігура 29">
            <a:extLst>
              <a:ext uri="{FF2B5EF4-FFF2-40B4-BE49-F238E27FC236}">
                <a16:creationId xmlns:a16="http://schemas.microsoft.com/office/drawing/2014/main" id="{D1A77279-839B-4036-AF03-D7495C989C5D}"/>
              </a:ext>
            </a:extLst>
          </xdr:cNvPr>
          <xdr:cNvSpPr/>
        </xdr:nvSpPr>
        <xdr:spPr>
          <a:xfrm>
            <a:off x="1690071" y="391231"/>
            <a:ext cx="88783" cy="120603"/>
          </a:xfrm>
          <a:custGeom>
            <a:avLst/>
            <a:gdLst>
              <a:gd name="connsiteX0" fmla="*/ 88775 w 88783"/>
              <a:gd name="connsiteY0" fmla="*/ 113549 h 120603"/>
              <a:gd name="connsiteX1" fmla="*/ 56001 w 88783"/>
              <a:gd name="connsiteY1" fmla="*/ 120552 h 120603"/>
              <a:gd name="connsiteX2" fmla="*/ 15313 w 88783"/>
              <a:gd name="connsiteY2" fmla="*/ 104515 h 120603"/>
              <a:gd name="connsiteX3" fmla="*/ 47 w 88783"/>
              <a:gd name="connsiteY3" fmla="*/ 62497 h 120603"/>
              <a:gd name="connsiteX4" fmla="*/ 17274 w 88783"/>
              <a:gd name="connsiteY4" fmla="*/ 17327 h 120603"/>
              <a:gd name="connsiteX5" fmla="*/ 60693 w 88783"/>
              <a:gd name="connsiteY5" fmla="*/ 30 h 120603"/>
              <a:gd name="connsiteX6" fmla="*/ 88705 w 88783"/>
              <a:gd name="connsiteY6" fmla="*/ 4862 h 120603"/>
              <a:gd name="connsiteX7" fmla="*/ 88705 w 88783"/>
              <a:gd name="connsiteY7" fmla="*/ 23630 h 120603"/>
              <a:gd name="connsiteX8" fmla="*/ 62654 w 88783"/>
              <a:gd name="connsiteY8" fmla="*/ 16627 h 120603"/>
              <a:gd name="connsiteX9" fmla="*/ 31981 w 88783"/>
              <a:gd name="connsiteY9" fmla="*/ 28742 h 120603"/>
              <a:gd name="connsiteX10" fmla="*/ 20216 w 88783"/>
              <a:gd name="connsiteY10" fmla="*/ 61096 h 120603"/>
              <a:gd name="connsiteX11" fmla="*/ 31210 w 88783"/>
              <a:gd name="connsiteY11" fmla="*/ 91840 h 120603"/>
              <a:gd name="connsiteX12" fmla="*/ 60063 w 88783"/>
              <a:gd name="connsiteY12" fmla="*/ 103255 h 120603"/>
              <a:gd name="connsiteX13" fmla="*/ 88705 w 88783"/>
              <a:gd name="connsiteY13" fmla="*/ 95411 h 1206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783" h="120603">
                <a:moveTo>
                  <a:pt x="88775" y="113549"/>
                </a:moveTo>
                <a:cubicBezTo>
                  <a:pt x="78572" y="118483"/>
                  <a:pt x="67330" y="120885"/>
                  <a:pt x="56001" y="120552"/>
                </a:cubicBezTo>
                <a:cubicBezTo>
                  <a:pt x="40782" y="121193"/>
                  <a:pt x="26002" y="115368"/>
                  <a:pt x="15313" y="104515"/>
                </a:cubicBezTo>
                <a:cubicBezTo>
                  <a:pt x="4880" y="93072"/>
                  <a:pt x="-607" y="77969"/>
                  <a:pt x="47" y="62497"/>
                </a:cubicBezTo>
                <a:cubicBezTo>
                  <a:pt x="-669" y="45712"/>
                  <a:pt x="5563" y="29373"/>
                  <a:pt x="17274" y="17327"/>
                </a:cubicBezTo>
                <a:cubicBezTo>
                  <a:pt x="28714" y="5777"/>
                  <a:pt x="44445" y="-490"/>
                  <a:pt x="60693" y="30"/>
                </a:cubicBezTo>
                <a:cubicBezTo>
                  <a:pt x="70261" y="-266"/>
                  <a:pt x="79789" y="1378"/>
                  <a:pt x="88705" y="4862"/>
                </a:cubicBezTo>
                <a:lnTo>
                  <a:pt x="88705" y="23630"/>
                </a:lnTo>
                <a:cubicBezTo>
                  <a:pt x="80831" y="18943"/>
                  <a:pt x="71817" y="16520"/>
                  <a:pt x="62654" y="16627"/>
                </a:cubicBezTo>
                <a:cubicBezTo>
                  <a:pt x="51182" y="16181"/>
                  <a:pt x="40051" y="20578"/>
                  <a:pt x="31981" y="28742"/>
                </a:cubicBezTo>
                <a:cubicBezTo>
                  <a:pt x="23888" y="37518"/>
                  <a:pt x="19650" y="49172"/>
                  <a:pt x="20216" y="61096"/>
                </a:cubicBezTo>
                <a:cubicBezTo>
                  <a:pt x="19626" y="72401"/>
                  <a:pt x="23585" y="83472"/>
                  <a:pt x="31210" y="91840"/>
                </a:cubicBezTo>
                <a:cubicBezTo>
                  <a:pt x="38777" y="99559"/>
                  <a:pt x="49263" y="103707"/>
                  <a:pt x="60063" y="103255"/>
                </a:cubicBezTo>
                <a:cubicBezTo>
                  <a:pt x="70174" y="103519"/>
                  <a:pt x="80139" y="100791"/>
                  <a:pt x="88705" y="9541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1" name="Полілінія: фігура 30">
            <a:extLst>
              <a:ext uri="{FF2B5EF4-FFF2-40B4-BE49-F238E27FC236}">
                <a16:creationId xmlns:a16="http://schemas.microsoft.com/office/drawing/2014/main" id="{B63E5F2A-D8A9-4AB5-A89A-E98FFEEF79D0}"/>
              </a:ext>
            </a:extLst>
          </xdr:cNvPr>
          <xdr:cNvSpPr/>
        </xdr:nvSpPr>
        <xdr:spPr>
          <a:xfrm>
            <a:off x="1801265" y="393016"/>
            <a:ext cx="87957" cy="116670"/>
          </a:xfrm>
          <a:custGeom>
            <a:avLst/>
            <a:gdLst>
              <a:gd name="connsiteX0" fmla="*/ 87949 w 87957"/>
              <a:gd name="connsiteY0" fmla="*/ 116666 h 116670"/>
              <a:gd name="connsiteX1" fmla="*/ 62739 w 87957"/>
              <a:gd name="connsiteY1" fmla="*/ 116666 h 116670"/>
              <a:gd name="connsiteX2" fmla="*/ 22471 w 87957"/>
              <a:gd name="connsiteY2" fmla="*/ 63303 h 116670"/>
              <a:gd name="connsiteX3" fmla="*/ 19670 w 87957"/>
              <a:gd name="connsiteY3" fmla="*/ 59242 h 116670"/>
              <a:gd name="connsiteX4" fmla="*/ 19320 w 87957"/>
              <a:gd name="connsiteY4" fmla="*/ 59242 h 116670"/>
              <a:gd name="connsiteX5" fmla="*/ 19320 w 87957"/>
              <a:gd name="connsiteY5" fmla="*/ 116666 h 116670"/>
              <a:gd name="connsiteX6" fmla="*/ -9 w 87957"/>
              <a:gd name="connsiteY6" fmla="*/ 116666 h 116670"/>
              <a:gd name="connsiteX7" fmla="*/ -9 w 87957"/>
              <a:gd name="connsiteY7" fmla="*/ -4 h 116670"/>
              <a:gd name="connsiteX8" fmla="*/ 19320 w 87957"/>
              <a:gd name="connsiteY8" fmla="*/ -4 h 116670"/>
              <a:gd name="connsiteX9" fmla="*/ 19320 w 87957"/>
              <a:gd name="connsiteY9" fmla="*/ 54830 h 116670"/>
              <a:gd name="connsiteX10" fmla="*/ 19670 w 87957"/>
              <a:gd name="connsiteY10" fmla="*/ 54830 h 116670"/>
              <a:gd name="connsiteX11" fmla="*/ 22471 w 87957"/>
              <a:gd name="connsiteY11" fmla="*/ 50838 h 116670"/>
              <a:gd name="connsiteX12" fmla="*/ 61548 w 87957"/>
              <a:gd name="connsiteY12" fmla="*/ -4 h 116670"/>
              <a:gd name="connsiteX13" fmla="*/ 84728 w 87957"/>
              <a:gd name="connsiteY13" fmla="*/ -4 h 116670"/>
              <a:gd name="connsiteX14" fmla="*/ 38928 w 87957"/>
              <a:gd name="connsiteY14" fmla="*/ 56020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87957" h="116670">
                <a:moveTo>
                  <a:pt x="87949" y="116666"/>
                </a:moveTo>
                <a:lnTo>
                  <a:pt x="62739" y="116666"/>
                </a:lnTo>
                <a:lnTo>
                  <a:pt x="22471" y="63303"/>
                </a:lnTo>
                <a:cubicBezTo>
                  <a:pt x="21439" y="62020"/>
                  <a:pt x="20503" y="60663"/>
                  <a:pt x="19670" y="59242"/>
                </a:cubicBezTo>
                <a:lnTo>
                  <a:pt x="19320" y="59242"/>
                </a:lnTo>
                <a:lnTo>
                  <a:pt x="19320" y="116666"/>
                </a:lnTo>
                <a:lnTo>
                  <a:pt x="-9" y="116666"/>
                </a:lnTo>
                <a:lnTo>
                  <a:pt x="-9" y="-4"/>
                </a:lnTo>
                <a:lnTo>
                  <a:pt x="19320" y="-4"/>
                </a:lnTo>
                <a:lnTo>
                  <a:pt x="19320" y="54830"/>
                </a:lnTo>
                <a:lnTo>
                  <a:pt x="19670" y="54830"/>
                </a:lnTo>
                <a:cubicBezTo>
                  <a:pt x="20479" y="53416"/>
                  <a:pt x="21417" y="52080"/>
                  <a:pt x="22471" y="50838"/>
                </a:cubicBezTo>
                <a:lnTo>
                  <a:pt x="61548" y="-4"/>
                </a:lnTo>
                <a:lnTo>
                  <a:pt x="84728" y="-4"/>
                </a:lnTo>
                <a:lnTo>
                  <a:pt x="38928" y="56020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2" name="Полілінія: фігура 31">
            <a:extLst>
              <a:ext uri="{FF2B5EF4-FFF2-40B4-BE49-F238E27FC236}">
                <a16:creationId xmlns:a16="http://schemas.microsoft.com/office/drawing/2014/main" id="{BFA6A128-56EC-4E59-A8B1-B1718FE4CE88}"/>
              </a:ext>
            </a:extLst>
          </xdr:cNvPr>
          <xdr:cNvSpPr/>
        </xdr:nvSpPr>
        <xdr:spPr>
          <a:xfrm>
            <a:off x="1890343" y="393016"/>
            <a:ext cx="108476" cy="116670"/>
          </a:xfrm>
          <a:custGeom>
            <a:avLst/>
            <a:gdLst>
              <a:gd name="connsiteX0" fmla="*/ 108468 w 108476"/>
              <a:gd name="connsiteY0" fmla="*/ 116666 h 116670"/>
              <a:gd name="connsiteX1" fmla="*/ 87459 w 108476"/>
              <a:gd name="connsiteY1" fmla="*/ 116666 h 116670"/>
              <a:gd name="connsiteX2" fmla="*/ 76955 w 108476"/>
              <a:gd name="connsiteY2" fmla="*/ 86974 h 116670"/>
              <a:gd name="connsiteX3" fmla="*/ 31085 w 108476"/>
              <a:gd name="connsiteY3" fmla="*/ 86974 h 116670"/>
              <a:gd name="connsiteX4" fmla="*/ 21001 w 108476"/>
              <a:gd name="connsiteY4" fmla="*/ 116666 h 116670"/>
              <a:gd name="connsiteX5" fmla="*/ -9 w 108476"/>
              <a:gd name="connsiteY5" fmla="*/ 116666 h 116670"/>
              <a:gd name="connsiteX6" fmla="*/ 43690 w 108476"/>
              <a:gd name="connsiteY6" fmla="*/ -4 h 116670"/>
              <a:gd name="connsiteX7" fmla="*/ 65470 w 108476"/>
              <a:gd name="connsiteY7" fmla="*/ -4 h 116670"/>
              <a:gd name="connsiteX8" fmla="*/ 71352 w 108476"/>
              <a:gd name="connsiteY8" fmla="*/ 70867 h 116670"/>
              <a:gd name="connsiteX9" fmla="*/ 55175 w 108476"/>
              <a:gd name="connsiteY9" fmla="*/ 24367 h 116670"/>
              <a:gd name="connsiteX10" fmla="*/ 53635 w 108476"/>
              <a:gd name="connsiteY10" fmla="*/ 17364 h 116670"/>
              <a:gd name="connsiteX11" fmla="*/ 53284 w 108476"/>
              <a:gd name="connsiteY11" fmla="*/ 17364 h 116670"/>
              <a:gd name="connsiteX12" fmla="*/ 51674 w 108476"/>
              <a:gd name="connsiteY12" fmla="*/ 24367 h 116670"/>
              <a:gd name="connsiteX13" fmla="*/ 35637 w 108476"/>
              <a:gd name="connsiteY13" fmla="*/ 70867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08476" h="116670">
                <a:moveTo>
                  <a:pt x="108468" y="116666"/>
                </a:moveTo>
                <a:lnTo>
                  <a:pt x="87459" y="116666"/>
                </a:lnTo>
                <a:lnTo>
                  <a:pt x="76955" y="86974"/>
                </a:lnTo>
                <a:lnTo>
                  <a:pt x="31085" y="86974"/>
                </a:lnTo>
                <a:lnTo>
                  <a:pt x="21001" y="116666"/>
                </a:lnTo>
                <a:lnTo>
                  <a:pt x="-9" y="116666"/>
                </a:lnTo>
                <a:lnTo>
                  <a:pt x="43690" y="-4"/>
                </a:lnTo>
                <a:lnTo>
                  <a:pt x="65470" y="-4"/>
                </a:lnTo>
                <a:close/>
                <a:moveTo>
                  <a:pt x="71352" y="70867"/>
                </a:moveTo>
                <a:lnTo>
                  <a:pt x="55175" y="24367"/>
                </a:lnTo>
                <a:cubicBezTo>
                  <a:pt x="54486" y="22074"/>
                  <a:pt x="53971" y="19733"/>
                  <a:pt x="53635" y="17364"/>
                </a:cubicBezTo>
                <a:lnTo>
                  <a:pt x="53284" y="17364"/>
                </a:lnTo>
                <a:cubicBezTo>
                  <a:pt x="52912" y="19733"/>
                  <a:pt x="52374" y="22073"/>
                  <a:pt x="51674" y="24367"/>
                </a:cubicBezTo>
                <a:lnTo>
                  <a:pt x="35637" y="70867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3" name="Полілінія: фігура 32">
            <a:extLst>
              <a:ext uri="{FF2B5EF4-FFF2-40B4-BE49-F238E27FC236}">
                <a16:creationId xmlns:a16="http://schemas.microsoft.com/office/drawing/2014/main" id="{F19E43C5-30A1-4612-9895-DA197B210030}"/>
              </a:ext>
            </a:extLst>
          </xdr:cNvPr>
          <xdr:cNvSpPr/>
        </xdr:nvSpPr>
        <xdr:spPr>
          <a:xfrm>
            <a:off x="2014576" y="392949"/>
            <a:ext cx="78813" cy="117053"/>
          </a:xfrm>
          <a:custGeom>
            <a:avLst/>
            <a:gdLst>
              <a:gd name="connsiteX0" fmla="*/ -9 w 78813"/>
              <a:gd name="connsiteY0" fmla="*/ 116733 h 117053"/>
              <a:gd name="connsiteX1" fmla="*/ -9 w 78813"/>
              <a:gd name="connsiteY1" fmla="*/ 62 h 117053"/>
              <a:gd name="connsiteX2" fmla="*/ 36967 w 78813"/>
              <a:gd name="connsiteY2" fmla="*/ 62 h 117053"/>
              <a:gd name="connsiteX3" fmla="*/ 63789 w 78813"/>
              <a:gd name="connsiteY3" fmla="*/ 7486 h 117053"/>
              <a:gd name="connsiteX4" fmla="*/ 73663 w 78813"/>
              <a:gd name="connsiteY4" fmla="*/ 26744 h 117053"/>
              <a:gd name="connsiteX5" fmla="*/ 68061 w 78813"/>
              <a:gd name="connsiteY5" fmla="*/ 43971 h 117053"/>
              <a:gd name="connsiteX6" fmla="*/ 52514 w 78813"/>
              <a:gd name="connsiteY6" fmla="*/ 54406 h 117053"/>
              <a:gd name="connsiteX7" fmla="*/ 52514 w 78813"/>
              <a:gd name="connsiteY7" fmla="*/ 54406 h 117053"/>
              <a:gd name="connsiteX8" fmla="*/ 71772 w 78813"/>
              <a:gd name="connsiteY8" fmla="*/ 63930 h 117053"/>
              <a:gd name="connsiteX9" fmla="*/ 78775 w 78813"/>
              <a:gd name="connsiteY9" fmla="*/ 83468 h 117053"/>
              <a:gd name="connsiteX10" fmla="*/ 66940 w 78813"/>
              <a:gd name="connsiteY10" fmla="*/ 107699 h 117053"/>
              <a:gd name="connsiteX11" fmla="*/ 37177 w 78813"/>
              <a:gd name="connsiteY11" fmla="*/ 117013 h 117053"/>
              <a:gd name="connsiteX12" fmla="*/ 19250 w 78813"/>
              <a:gd name="connsiteY12" fmla="*/ 15609 h 117053"/>
              <a:gd name="connsiteX13" fmla="*/ 19250 w 78813"/>
              <a:gd name="connsiteY13" fmla="*/ 48803 h 117053"/>
              <a:gd name="connsiteX14" fmla="*/ 31785 w 78813"/>
              <a:gd name="connsiteY14" fmla="*/ 48803 h 117053"/>
              <a:gd name="connsiteX15" fmla="*/ 47612 w 78813"/>
              <a:gd name="connsiteY15" fmla="*/ 44041 h 117053"/>
              <a:gd name="connsiteX16" fmla="*/ 53355 w 78813"/>
              <a:gd name="connsiteY16" fmla="*/ 30596 h 117053"/>
              <a:gd name="connsiteX17" fmla="*/ 33326 w 78813"/>
              <a:gd name="connsiteY17" fmla="*/ 15609 h 117053"/>
              <a:gd name="connsiteX18" fmla="*/ 19250 w 78813"/>
              <a:gd name="connsiteY18" fmla="*/ 64630 h 117053"/>
              <a:gd name="connsiteX19" fmla="*/ 19250 w 78813"/>
              <a:gd name="connsiteY19" fmla="*/ 101536 h 117053"/>
              <a:gd name="connsiteX20" fmla="*/ 35777 w 78813"/>
              <a:gd name="connsiteY20" fmla="*/ 101536 h 117053"/>
              <a:gd name="connsiteX21" fmla="*/ 52514 w 78813"/>
              <a:gd name="connsiteY21" fmla="*/ 96564 h 117053"/>
              <a:gd name="connsiteX22" fmla="*/ 58397 w 78813"/>
              <a:gd name="connsiteY22" fmla="*/ 82558 h 117053"/>
              <a:gd name="connsiteX23" fmla="*/ 33256 w 78813"/>
              <a:gd name="connsiteY23" fmla="*/ 64420 h 1170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78813" h="117053">
                <a:moveTo>
                  <a:pt x="-9" y="116733"/>
                </a:moveTo>
                <a:lnTo>
                  <a:pt x="-9" y="62"/>
                </a:lnTo>
                <a:lnTo>
                  <a:pt x="36967" y="62"/>
                </a:lnTo>
                <a:cubicBezTo>
                  <a:pt x="46479" y="-463"/>
                  <a:pt x="55901" y="2145"/>
                  <a:pt x="63789" y="7486"/>
                </a:cubicBezTo>
                <a:cubicBezTo>
                  <a:pt x="70088" y="11855"/>
                  <a:pt x="73792" y="19079"/>
                  <a:pt x="73663" y="26744"/>
                </a:cubicBezTo>
                <a:cubicBezTo>
                  <a:pt x="73799" y="32955"/>
                  <a:pt x="71824" y="39028"/>
                  <a:pt x="68061" y="43971"/>
                </a:cubicBezTo>
                <a:cubicBezTo>
                  <a:pt x="64136" y="49031"/>
                  <a:pt x="58684" y="52691"/>
                  <a:pt x="52514" y="54406"/>
                </a:cubicBezTo>
                <a:lnTo>
                  <a:pt x="52514" y="54406"/>
                </a:lnTo>
                <a:cubicBezTo>
                  <a:pt x="59881" y="55124"/>
                  <a:pt x="66730" y="58511"/>
                  <a:pt x="71772" y="63930"/>
                </a:cubicBezTo>
                <a:cubicBezTo>
                  <a:pt x="76594" y="69263"/>
                  <a:pt x="79111" y="76287"/>
                  <a:pt x="78775" y="83468"/>
                </a:cubicBezTo>
                <a:cubicBezTo>
                  <a:pt x="78983" y="92984"/>
                  <a:pt x="74574" y="102013"/>
                  <a:pt x="66940" y="107699"/>
                </a:cubicBezTo>
                <a:cubicBezTo>
                  <a:pt x="58393" y="114147"/>
                  <a:pt x="47876" y="117438"/>
                  <a:pt x="37177" y="117013"/>
                </a:cubicBezTo>
                <a:close/>
                <a:moveTo>
                  <a:pt x="19250" y="15609"/>
                </a:moveTo>
                <a:lnTo>
                  <a:pt x="19250" y="48803"/>
                </a:lnTo>
                <a:lnTo>
                  <a:pt x="31785" y="48803"/>
                </a:lnTo>
                <a:cubicBezTo>
                  <a:pt x="37456" y="49120"/>
                  <a:pt x="43058" y="47434"/>
                  <a:pt x="47612" y="44041"/>
                </a:cubicBezTo>
                <a:cubicBezTo>
                  <a:pt x="51504" y="40689"/>
                  <a:pt x="53624" y="35725"/>
                  <a:pt x="53355" y="30596"/>
                </a:cubicBezTo>
                <a:cubicBezTo>
                  <a:pt x="53354" y="20581"/>
                  <a:pt x="46702" y="15609"/>
                  <a:pt x="33326" y="15609"/>
                </a:cubicBezTo>
                <a:close/>
                <a:moveTo>
                  <a:pt x="19250" y="64630"/>
                </a:moveTo>
                <a:lnTo>
                  <a:pt x="19250" y="101536"/>
                </a:lnTo>
                <a:lnTo>
                  <a:pt x="35777" y="101536"/>
                </a:lnTo>
                <a:cubicBezTo>
                  <a:pt x="41767" y="101901"/>
                  <a:pt x="47694" y="100140"/>
                  <a:pt x="52514" y="96564"/>
                </a:cubicBezTo>
                <a:cubicBezTo>
                  <a:pt x="56539" y="93059"/>
                  <a:pt x="58711" y="87886"/>
                  <a:pt x="58397" y="82558"/>
                </a:cubicBezTo>
                <a:cubicBezTo>
                  <a:pt x="58397" y="70466"/>
                  <a:pt x="50016" y="64420"/>
                  <a:pt x="33256" y="64420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4" name="Полілінія: фігура 33">
            <a:extLst>
              <a:ext uri="{FF2B5EF4-FFF2-40B4-BE49-F238E27FC236}">
                <a16:creationId xmlns:a16="http://schemas.microsoft.com/office/drawing/2014/main" id="{1A90F29A-82D5-429D-B912-24DDD9D31B56}"/>
              </a:ext>
            </a:extLst>
          </xdr:cNvPr>
          <xdr:cNvSpPr/>
        </xdr:nvSpPr>
        <xdr:spPr>
          <a:xfrm>
            <a:off x="2115210" y="393016"/>
            <a:ext cx="88238" cy="116670"/>
          </a:xfrm>
          <a:custGeom>
            <a:avLst/>
            <a:gdLst>
              <a:gd name="connsiteX0" fmla="*/ 88230 w 88238"/>
              <a:gd name="connsiteY0" fmla="*/ 116666 h 116670"/>
              <a:gd name="connsiteX1" fmla="*/ 63019 w 88238"/>
              <a:gd name="connsiteY1" fmla="*/ 116666 h 116670"/>
              <a:gd name="connsiteX2" fmla="*/ 22401 w 88238"/>
              <a:gd name="connsiteY2" fmla="*/ 63303 h 116670"/>
              <a:gd name="connsiteX3" fmla="*/ 19670 w 88238"/>
              <a:gd name="connsiteY3" fmla="*/ 59242 h 116670"/>
              <a:gd name="connsiteX4" fmla="*/ 19320 w 88238"/>
              <a:gd name="connsiteY4" fmla="*/ 59242 h 116670"/>
              <a:gd name="connsiteX5" fmla="*/ 19320 w 88238"/>
              <a:gd name="connsiteY5" fmla="*/ 116666 h 116670"/>
              <a:gd name="connsiteX6" fmla="*/ -9 w 88238"/>
              <a:gd name="connsiteY6" fmla="*/ 116666 h 116670"/>
              <a:gd name="connsiteX7" fmla="*/ -9 w 88238"/>
              <a:gd name="connsiteY7" fmla="*/ -4 h 116670"/>
              <a:gd name="connsiteX8" fmla="*/ 19320 w 88238"/>
              <a:gd name="connsiteY8" fmla="*/ -4 h 116670"/>
              <a:gd name="connsiteX9" fmla="*/ 19320 w 88238"/>
              <a:gd name="connsiteY9" fmla="*/ 54830 h 116670"/>
              <a:gd name="connsiteX10" fmla="*/ 19670 w 88238"/>
              <a:gd name="connsiteY10" fmla="*/ 54830 h 116670"/>
              <a:gd name="connsiteX11" fmla="*/ 22401 w 88238"/>
              <a:gd name="connsiteY11" fmla="*/ 50838 h 116670"/>
              <a:gd name="connsiteX12" fmla="*/ 61548 w 88238"/>
              <a:gd name="connsiteY12" fmla="*/ -4 h 116670"/>
              <a:gd name="connsiteX13" fmla="*/ 84728 w 88238"/>
              <a:gd name="connsiteY13" fmla="*/ -4 h 116670"/>
              <a:gd name="connsiteX14" fmla="*/ 38928 w 88238"/>
              <a:gd name="connsiteY14" fmla="*/ 56020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88238" h="116670">
                <a:moveTo>
                  <a:pt x="88230" y="116666"/>
                </a:moveTo>
                <a:lnTo>
                  <a:pt x="63019" y="116666"/>
                </a:lnTo>
                <a:lnTo>
                  <a:pt x="22401" y="63303"/>
                </a:lnTo>
                <a:cubicBezTo>
                  <a:pt x="21357" y="62045"/>
                  <a:pt x="20442" y="60684"/>
                  <a:pt x="19670" y="59242"/>
                </a:cubicBezTo>
                <a:lnTo>
                  <a:pt x="19320" y="59242"/>
                </a:lnTo>
                <a:lnTo>
                  <a:pt x="19320" y="116666"/>
                </a:lnTo>
                <a:lnTo>
                  <a:pt x="-9" y="116666"/>
                </a:lnTo>
                <a:lnTo>
                  <a:pt x="-9" y="-4"/>
                </a:lnTo>
                <a:lnTo>
                  <a:pt x="19320" y="-4"/>
                </a:lnTo>
                <a:lnTo>
                  <a:pt x="19320" y="54830"/>
                </a:lnTo>
                <a:lnTo>
                  <a:pt x="19670" y="54830"/>
                </a:lnTo>
                <a:cubicBezTo>
                  <a:pt x="20452" y="53416"/>
                  <a:pt x="21366" y="52079"/>
                  <a:pt x="22401" y="50838"/>
                </a:cubicBezTo>
                <a:lnTo>
                  <a:pt x="61548" y="-4"/>
                </a:lnTo>
                <a:lnTo>
                  <a:pt x="84728" y="-4"/>
                </a:lnTo>
                <a:lnTo>
                  <a:pt x="38928" y="56020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5" name="Полілінія: фігура 34">
            <a:extLst>
              <a:ext uri="{FF2B5EF4-FFF2-40B4-BE49-F238E27FC236}">
                <a16:creationId xmlns:a16="http://schemas.microsoft.com/office/drawing/2014/main" id="{C3B2FF3B-3DE2-4E95-A837-28D1F812E9A1}"/>
              </a:ext>
            </a:extLst>
          </xdr:cNvPr>
          <xdr:cNvSpPr/>
        </xdr:nvSpPr>
        <xdr:spPr>
          <a:xfrm>
            <a:off x="2202327" y="390987"/>
            <a:ext cx="112355" cy="120724"/>
          </a:xfrm>
          <a:custGeom>
            <a:avLst/>
            <a:gdLst>
              <a:gd name="connsiteX0" fmla="*/ 55596 w 112355"/>
              <a:gd name="connsiteY0" fmla="*/ 120656 h 120724"/>
              <a:gd name="connsiteX1" fmla="*/ 15259 w 112355"/>
              <a:gd name="connsiteY1" fmla="*/ 104269 h 120724"/>
              <a:gd name="connsiteX2" fmla="*/ 62 w 112355"/>
              <a:gd name="connsiteY2" fmla="*/ 61761 h 120724"/>
              <a:gd name="connsiteX3" fmla="*/ 15749 w 112355"/>
              <a:gd name="connsiteY3" fmla="*/ 16872 h 120724"/>
              <a:gd name="connsiteX4" fmla="*/ 57767 w 112355"/>
              <a:gd name="connsiteY4" fmla="*/ 64 h 120724"/>
              <a:gd name="connsiteX5" fmla="*/ 97614 w 112355"/>
              <a:gd name="connsiteY5" fmla="*/ 16381 h 120724"/>
              <a:gd name="connsiteX6" fmla="*/ 112250 w 112355"/>
              <a:gd name="connsiteY6" fmla="*/ 58890 h 120724"/>
              <a:gd name="connsiteX7" fmla="*/ 96913 w 112355"/>
              <a:gd name="connsiteY7" fmla="*/ 104059 h 120724"/>
              <a:gd name="connsiteX8" fmla="*/ 55596 w 112355"/>
              <a:gd name="connsiteY8" fmla="*/ 120656 h 120724"/>
              <a:gd name="connsiteX9" fmla="*/ 56716 w 112355"/>
              <a:gd name="connsiteY9" fmla="*/ 16872 h 120724"/>
              <a:gd name="connsiteX10" fmla="*/ 30665 w 112355"/>
              <a:gd name="connsiteY10" fmla="*/ 28847 h 120724"/>
              <a:gd name="connsiteX11" fmla="*/ 20581 w 112355"/>
              <a:gd name="connsiteY11" fmla="*/ 60500 h 120724"/>
              <a:gd name="connsiteX12" fmla="*/ 30385 w 112355"/>
              <a:gd name="connsiteY12" fmla="*/ 91804 h 120724"/>
              <a:gd name="connsiteX13" fmla="*/ 55596 w 112355"/>
              <a:gd name="connsiteY13" fmla="*/ 103709 h 120724"/>
              <a:gd name="connsiteX14" fmla="*/ 82067 w 112355"/>
              <a:gd name="connsiteY14" fmla="*/ 92434 h 120724"/>
              <a:gd name="connsiteX15" fmla="*/ 91732 w 112355"/>
              <a:gd name="connsiteY15" fmla="*/ 60780 h 120724"/>
              <a:gd name="connsiteX16" fmla="*/ 82348 w 112355"/>
              <a:gd name="connsiteY16" fmla="*/ 28497 h 120724"/>
              <a:gd name="connsiteX17" fmla="*/ 56716 w 112355"/>
              <a:gd name="connsiteY17" fmla="*/ 16871 h 1207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12355" h="120724">
                <a:moveTo>
                  <a:pt x="55596" y="120656"/>
                </a:moveTo>
                <a:cubicBezTo>
                  <a:pt x="40406" y="121324"/>
                  <a:pt x="25679" y="115341"/>
                  <a:pt x="15259" y="104269"/>
                </a:cubicBezTo>
                <a:cubicBezTo>
                  <a:pt x="4841" y="92625"/>
                  <a:pt x="-613" y="77370"/>
                  <a:pt x="62" y="61761"/>
                </a:cubicBezTo>
                <a:cubicBezTo>
                  <a:pt x="-711" y="45332"/>
                  <a:pt x="4911" y="29243"/>
                  <a:pt x="15749" y="16872"/>
                </a:cubicBezTo>
                <a:cubicBezTo>
                  <a:pt x="26634" y="5411"/>
                  <a:pt x="41980" y="-728"/>
                  <a:pt x="57767" y="64"/>
                </a:cubicBezTo>
                <a:cubicBezTo>
                  <a:pt x="72800" y="-609"/>
                  <a:pt x="87370" y="5357"/>
                  <a:pt x="97614" y="16381"/>
                </a:cubicBezTo>
                <a:cubicBezTo>
                  <a:pt x="107816" y="28119"/>
                  <a:pt x="113063" y="43359"/>
                  <a:pt x="112250" y="58890"/>
                </a:cubicBezTo>
                <a:cubicBezTo>
                  <a:pt x="113156" y="75361"/>
                  <a:pt x="107661" y="91545"/>
                  <a:pt x="96913" y="104059"/>
                </a:cubicBezTo>
                <a:cubicBezTo>
                  <a:pt x="86223" y="115356"/>
                  <a:pt x="71130" y="121418"/>
                  <a:pt x="55596" y="120656"/>
                </a:cubicBezTo>
                <a:close/>
                <a:moveTo>
                  <a:pt x="56716" y="16872"/>
                </a:moveTo>
                <a:cubicBezTo>
                  <a:pt x="46646" y="16609"/>
                  <a:pt x="37023" y="21033"/>
                  <a:pt x="30665" y="28847"/>
                </a:cubicBezTo>
                <a:cubicBezTo>
                  <a:pt x="23568" y="37821"/>
                  <a:pt x="19982" y="49074"/>
                  <a:pt x="20581" y="60500"/>
                </a:cubicBezTo>
                <a:cubicBezTo>
                  <a:pt x="20045" y="71766"/>
                  <a:pt x="23518" y="82857"/>
                  <a:pt x="30385" y="91804"/>
                </a:cubicBezTo>
                <a:cubicBezTo>
                  <a:pt x="36474" y="99485"/>
                  <a:pt x="45796" y="103887"/>
                  <a:pt x="55596" y="103709"/>
                </a:cubicBezTo>
                <a:cubicBezTo>
                  <a:pt x="65676" y="104179"/>
                  <a:pt x="75422" y="100029"/>
                  <a:pt x="82067" y="92434"/>
                </a:cubicBezTo>
                <a:cubicBezTo>
                  <a:pt x="88992" y="83389"/>
                  <a:pt x="92423" y="72151"/>
                  <a:pt x="91732" y="60780"/>
                </a:cubicBezTo>
                <a:cubicBezTo>
                  <a:pt x="92459" y="49255"/>
                  <a:pt x="89140" y="37837"/>
                  <a:pt x="82348" y="28497"/>
                </a:cubicBezTo>
                <a:cubicBezTo>
                  <a:pt x="76091" y="20828"/>
                  <a:pt x="66608" y="16526"/>
                  <a:pt x="56716" y="1687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6" name="Полілінія: фігура 35">
            <a:extLst>
              <a:ext uri="{FF2B5EF4-FFF2-40B4-BE49-F238E27FC236}">
                <a16:creationId xmlns:a16="http://schemas.microsoft.com/office/drawing/2014/main" id="{CFF68DEF-C8A8-4096-8210-E33B5A321974}"/>
              </a:ext>
            </a:extLst>
          </xdr:cNvPr>
          <xdr:cNvSpPr/>
        </xdr:nvSpPr>
        <xdr:spPr>
          <a:xfrm>
            <a:off x="2328521" y="391074"/>
            <a:ext cx="76492" cy="120668"/>
          </a:xfrm>
          <a:custGeom>
            <a:avLst/>
            <a:gdLst>
              <a:gd name="connsiteX0" fmla="*/ -9 w 76492"/>
              <a:gd name="connsiteY0" fmla="*/ 114057 h 120668"/>
              <a:gd name="connsiteX1" fmla="*/ -9 w 76492"/>
              <a:gd name="connsiteY1" fmla="*/ 95499 h 120668"/>
              <a:gd name="connsiteX2" fmla="*/ 31225 w 76492"/>
              <a:gd name="connsiteY2" fmla="*/ 105233 h 120668"/>
              <a:gd name="connsiteX3" fmla="*/ 49503 w 76492"/>
              <a:gd name="connsiteY3" fmla="*/ 99910 h 120668"/>
              <a:gd name="connsiteX4" fmla="*/ 56506 w 76492"/>
              <a:gd name="connsiteY4" fmla="*/ 85904 h 120668"/>
              <a:gd name="connsiteX5" fmla="*/ 28914 w 76492"/>
              <a:gd name="connsiteY5" fmla="*/ 66436 h 120668"/>
              <a:gd name="connsiteX6" fmla="*/ 15468 w 76492"/>
              <a:gd name="connsiteY6" fmla="*/ 66436 h 120668"/>
              <a:gd name="connsiteX7" fmla="*/ 15468 w 76492"/>
              <a:gd name="connsiteY7" fmla="*/ 51029 h 120668"/>
              <a:gd name="connsiteX8" fmla="*/ 28074 w 76492"/>
              <a:gd name="connsiteY8" fmla="*/ 51029 h 120668"/>
              <a:gd name="connsiteX9" fmla="*/ 46211 w 76492"/>
              <a:gd name="connsiteY9" fmla="*/ 46127 h 120668"/>
              <a:gd name="connsiteX10" fmla="*/ 52654 w 76492"/>
              <a:gd name="connsiteY10" fmla="*/ 32121 h 120668"/>
              <a:gd name="connsiteX11" fmla="*/ 47192 w 76492"/>
              <a:gd name="connsiteY11" fmla="*/ 19866 h 120668"/>
              <a:gd name="connsiteX12" fmla="*/ 32276 w 76492"/>
              <a:gd name="connsiteY12" fmla="*/ 15244 h 120668"/>
              <a:gd name="connsiteX13" fmla="*/ 4263 w 76492"/>
              <a:gd name="connsiteY13" fmla="*/ 24068 h 120668"/>
              <a:gd name="connsiteX14" fmla="*/ 4263 w 76492"/>
              <a:gd name="connsiteY14" fmla="*/ 7050 h 120668"/>
              <a:gd name="connsiteX15" fmla="*/ 35357 w 76492"/>
              <a:gd name="connsiteY15" fmla="*/ 47 h 120668"/>
              <a:gd name="connsiteX16" fmla="*/ 62458 w 76492"/>
              <a:gd name="connsiteY16" fmla="*/ 8031 h 120668"/>
              <a:gd name="connsiteX17" fmla="*/ 72543 w 76492"/>
              <a:gd name="connsiteY17" fmla="*/ 29040 h 120668"/>
              <a:gd name="connsiteX18" fmla="*/ 50063 w 76492"/>
              <a:gd name="connsiteY18" fmla="*/ 57472 h 120668"/>
              <a:gd name="connsiteX19" fmla="*/ 50063 w 76492"/>
              <a:gd name="connsiteY19" fmla="*/ 57472 h 120668"/>
              <a:gd name="connsiteX20" fmla="*/ 69461 w 76492"/>
              <a:gd name="connsiteY20" fmla="*/ 66786 h 120668"/>
              <a:gd name="connsiteX21" fmla="*/ 76465 w 76492"/>
              <a:gd name="connsiteY21" fmla="*/ 85484 h 120668"/>
              <a:gd name="connsiteX22" fmla="*/ 64489 w 76492"/>
              <a:gd name="connsiteY22" fmla="*/ 111045 h 120668"/>
              <a:gd name="connsiteX23" fmla="*/ 31785 w 76492"/>
              <a:gd name="connsiteY23" fmla="*/ 120569 h 120668"/>
              <a:gd name="connsiteX24" fmla="*/ -9 w 76492"/>
              <a:gd name="connsiteY24" fmla="*/ 114057 h 1206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76492" h="120668">
                <a:moveTo>
                  <a:pt x="-9" y="114057"/>
                </a:moveTo>
                <a:lnTo>
                  <a:pt x="-9" y="95499"/>
                </a:lnTo>
                <a:cubicBezTo>
                  <a:pt x="9101" y="101986"/>
                  <a:pt x="20043" y="105396"/>
                  <a:pt x="31225" y="105233"/>
                </a:cubicBezTo>
                <a:cubicBezTo>
                  <a:pt x="37745" y="105583"/>
                  <a:pt x="44190" y="103706"/>
                  <a:pt x="49503" y="99910"/>
                </a:cubicBezTo>
                <a:cubicBezTo>
                  <a:pt x="53929" y="96619"/>
                  <a:pt x="56528" y="91420"/>
                  <a:pt x="56506" y="85904"/>
                </a:cubicBezTo>
                <a:cubicBezTo>
                  <a:pt x="56506" y="72879"/>
                  <a:pt x="47262" y="66436"/>
                  <a:pt x="28914" y="66436"/>
                </a:cubicBezTo>
                <a:lnTo>
                  <a:pt x="15468" y="66436"/>
                </a:lnTo>
                <a:lnTo>
                  <a:pt x="15468" y="51029"/>
                </a:lnTo>
                <a:lnTo>
                  <a:pt x="28074" y="51029"/>
                </a:lnTo>
                <a:cubicBezTo>
                  <a:pt x="34492" y="51412"/>
                  <a:pt x="40860" y="49691"/>
                  <a:pt x="46211" y="46127"/>
                </a:cubicBezTo>
                <a:cubicBezTo>
                  <a:pt x="50568" y="42831"/>
                  <a:pt x="52987" y="37574"/>
                  <a:pt x="52654" y="32121"/>
                </a:cubicBezTo>
                <a:cubicBezTo>
                  <a:pt x="52833" y="27410"/>
                  <a:pt x="50815" y="22882"/>
                  <a:pt x="47192" y="19866"/>
                </a:cubicBezTo>
                <a:cubicBezTo>
                  <a:pt x="42938" y="16581"/>
                  <a:pt x="37642" y="14940"/>
                  <a:pt x="32276" y="15244"/>
                </a:cubicBezTo>
                <a:cubicBezTo>
                  <a:pt x="22279" y="15402"/>
                  <a:pt x="12546" y="18468"/>
                  <a:pt x="4263" y="24068"/>
                </a:cubicBezTo>
                <a:lnTo>
                  <a:pt x="4263" y="7050"/>
                </a:lnTo>
                <a:cubicBezTo>
                  <a:pt x="13902" y="2215"/>
                  <a:pt x="24576" y="-189"/>
                  <a:pt x="35357" y="47"/>
                </a:cubicBezTo>
                <a:cubicBezTo>
                  <a:pt x="45033" y="-426"/>
                  <a:pt x="54584" y="2388"/>
                  <a:pt x="62458" y="8031"/>
                </a:cubicBezTo>
                <a:cubicBezTo>
                  <a:pt x="69012" y="12997"/>
                  <a:pt x="72767" y="20820"/>
                  <a:pt x="72543" y="29040"/>
                </a:cubicBezTo>
                <a:cubicBezTo>
                  <a:pt x="73455" y="42881"/>
                  <a:pt x="63742" y="55166"/>
                  <a:pt x="50063" y="57472"/>
                </a:cubicBezTo>
                <a:lnTo>
                  <a:pt x="50063" y="57472"/>
                </a:lnTo>
                <a:cubicBezTo>
                  <a:pt x="57459" y="58069"/>
                  <a:pt x="64371" y="61387"/>
                  <a:pt x="69461" y="66786"/>
                </a:cubicBezTo>
                <a:cubicBezTo>
                  <a:pt x="74173" y="71850"/>
                  <a:pt x="76691" y="78571"/>
                  <a:pt x="76465" y="85484"/>
                </a:cubicBezTo>
                <a:cubicBezTo>
                  <a:pt x="76816" y="95435"/>
                  <a:pt x="72360" y="104947"/>
                  <a:pt x="64489" y="111045"/>
                </a:cubicBezTo>
                <a:cubicBezTo>
                  <a:pt x="54985" y="117840"/>
                  <a:pt x="43452" y="121198"/>
                  <a:pt x="31785" y="120569"/>
                </a:cubicBezTo>
                <a:cubicBezTo>
                  <a:pt x="20803" y="121169"/>
                  <a:pt x="9853" y="118926"/>
                  <a:pt x="-9" y="114057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7" name="Полілінія: фігура 36">
            <a:extLst>
              <a:ext uri="{FF2B5EF4-FFF2-40B4-BE49-F238E27FC236}">
                <a16:creationId xmlns:a16="http://schemas.microsoft.com/office/drawing/2014/main" id="{01000620-9B0A-43A2-9153-0955867F3CC8}"/>
              </a:ext>
            </a:extLst>
          </xdr:cNvPr>
          <xdr:cNvSpPr/>
        </xdr:nvSpPr>
        <xdr:spPr>
          <a:xfrm>
            <a:off x="2414659" y="393016"/>
            <a:ext cx="108476" cy="116670"/>
          </a:xfrm>
          <a:custGeom>
            <a:avLst/>
            <a:gdLst>
              <a:gd name="connsiteX0" fmla="*/ 108468 w 108476"/>
              <a:gd name="connsiteY0" fmla="*/ 116666 h 116670"/>
              <a:gd name="connsiteX1" fmla="*/ 87459 w 108476"/>
              <a:gd name="connsiteY1" fmla="*/ 116666 h 116670"/>
              <a:gd name="connsiteX2" fmla="*/ 76955 w 108476"/>
              <a:gd name="connsiteY2" fmla="*/ 86974 h 116670"/>
              <a:gd name="connsiteX3" fmla="*/ 31085 w 108476"/>
              <a:gd name="connsiteY3" fmla="*/ 86974 h 116670"/>
              <a:gd name="connsiteX4" fmla="*/ 21001 w 108476"/>
              <a:gd name="connsiteY4" fmla="*/ 116666 h 116670"/>
              <a:gd name="connsiteX5" fmla="*/ -9 w 108476"/>
              <a:gd name="connsiteY5" fmla="*/ 116666 h 116670"/>
              <a:gd name="connsiteX6" fmla="*/ 43690 w 108476"/>
              <a:gd name="connsiteY6" fmla="*/ -4 h 116670"/>
              <a:gd name="connsiteX7" fmla="*/ 65470 w 108476"/>
              <a:gd name="connsiteY7" fmla="*/ -4 h 116670"/>
              <a:gd name="connsiteX8" fmla="*/ 71632 w 108476"/>
              <a:gd name="connsiteY8" fmla="*/ 70867 h 116670"/>
              <a:gd name="connsiteX9" fmla="*/ 55455 w 108476"/>
              <a:gd name="connsiteY9" fmla="*/ 24647 h 116670"/>
              <a:gd name="connsiteX10" fmla="*/ 53915 w 108476"/>
              <a:gd name="connsiteY10" fmla="*/ 17644 h 116670"/>
              <a:gd name="connsiteX11" fmla="*/ 53354 w 108476"/>
              <a:gd name="connsiteY11" fmla="*/ 17644 h 116670"/>
              <a:gd name="connsiteX12" fmla="*/ 51744 w 108476"/>
              <a:gd name="connsiteY12" fmla="*/ 24647 h 116670"/>
              <a:gd name="connsiteX13" fmla="*/ 35917 w 108476"/>
              <a:gd name="connsiteY13" fmla="*/ 70867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08476" h="116670">
                <a:moveTo>
                  <a:pt x="108468" y="116666"/>
                </a:moveTo>
                <a:lnTo>
                  <a:pt x="87459" y="116666"/>
                </a:lnTo>
                <a:lnTo>
                  <a:pt x="76955" y="86974"/>
                </a:lnTo>
                <a:lnTo>
                  <a:pt x="31085" y="86974"/>
                </a:lnTo>
                <a:lnTo>
                  <a:pt x="21001" y="116666"/>
                </a:lnTo>
                <a:lnTo>
                  <a:pt x="-9" y="116666"/>
                </a:lnTo>
                <a:lnTo>
                  <a:pt x="43690" y="-4"/>
                </a:lnTo>
                <a:lnTo>
                  <a:pt x="65470" y="-4"/>
                </a:lnTo>
                <a:close/>
                <a:moveTo>
                  <a:pt x="71632" y="70867"/>
                </a:moveTo>
                <a:lnTo>
                  <a:pt x="55455" y="24647"/>
                </a:lnTo>
                <a:cubicBezTo>
                  <a:pt x="54798" y="22346"/>
                  <a:pt x="54283" y="20008"/>
                  <a:pt x="53915" y="17644"/>
                </a:cubicBezTo>
                <a:lnTo>
                  <a:pt x="53354" y="17644"/>
                </a:lnTo>
                <a:cubicBezTo>
                  <a:pt x="53014" y="20019"/>
                  <a:pt x="52475" y="22361"/>
                  <a:pt x="51744" y="24647"/>
                </a:cubicBezTo>
                <a:lnTo>
                  <a:pt x="35917" y="70867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8" name="Полілінія: фігура 37">
            <a:extLst>
              <a:ext uri="{FF2B5EF4-FFF2-40B4-BE49-F238E27FC236}">
                <a16:creationId xmlns:a16="http://schemas.microsoft.com/office/drawing/2014/main" id="{85AE22D9-0648-4607-9EE5-C7E7DC7EE298}"/>
              </a:ext>
            </a:extLst>
          </xdr:cNvPr>
          <xdr:cNvSpPr/>
        </xdr:nvSpPr>
        <xdr:spPr>
          <a:xfrm>
            <a:off x="2526147" y="393016"/>
            <a:ext cx="100213" cy="116670"/>
          </a:xfrm>
          <a:custGeom>
            <a:avLst/>
            <a:gdLst>
              <a:gd name="connsiteX0" fmla="*/ 100205 w 100213"/>
              <a:gd name="connsiteY0" fmla="*/ 116666 h 116670"/>
              <a:gd name="connsiteX1" fmla="*/ 77025 w 100213"/>
              <a:gd name="connsiteY1" fmla="*/ 116666 h 116670"/>
              <a:gd name="connsiteX2" fmla="*/ 53145 w 100213"/>
              <a:gd name="connsiteY2" fmla="*/ 73878 h 116670"/>
              <a:gd name="connsiteX3" fmla="*/ 50764 w 100213"/>
              <a:gd name="connsiteY3" fmla="*/ 68346 h 116670"/>
              <a:gd name="connsiteX4" fmla="*/ 50413 w 100213"/>
              <a:gd name="connsiteY4" fmla="*/ 68346 h 116670"/>
              <a:gd name="connsiteX5" fmla="*/ 47962 w 100213"/>
              <a:gd name="connsiteY5" fmla="*/ 73878 h 116670"/>
              <a:gd name="connsiteX6" fmla="*/ 23312 w 100213"/>
              <a:gd name="connsiteY6" fmla="*/ 116666 h 116670"/>
              <a:gd name="connsiteX7" fmla="*/ -9 w 100213"/>
              <a:gd name="connsiteY7" fmla="*/ 116666 h 116670"/>
              <a:gd name="connsiteX8" fmla="*/ 38228 w 100213"/>
              <a:gd name="connsiteY8" fmla="*/ 57981 h 116670"/>
              <a:gd name="connsiteX9" fmla="*/ 3213 w 100213"/>
              <a:gd name="connsiteY9" fmla="*/ -4 h 116670"/>
              <a:gd name="connsiteX10" fmla="*/ 26883 w 100213"/>
              <a:gd name="connsiteY10" fmla="*/ -4 h 116670"/>
              <a:gd name="connsiteX11" fmla="*/ 47892 w 100213"/>
              <a:gd name="connsiteY11" fmla="*/ 39353 h 116670"/>
              <a:gd name="connsiteX12" fmla="*/ 51534 w 100213"/>
              <a:gd name="connsiteY12" fmla="*/ 47196 h 116670"/>
              <a:gd name="connsiteX13" fmla="*/ 51534 w 100213"/>
              <a:gd name="connsiteY13" fmla="*/ 47196 h 116670"/>
              <a:gd name="connsiteX14" fmla="*/ 55595 w 100213"/>
              <a:gd name="connsiteY14" fmla="*/ 39073 h 116670"/>
              <a:gd name="connsiteX15" fmla="*/ 77445 w 100213"/>
              <a:gd name="connsiteY15" fmla="*/ -4 h 116670"/>
              <a:gd name="connsiteX16" fmla="*/ 99294 w 100213"/>
              <a:gd name="connsiteY16" fmla="*/ -4 h 116670"/>
              <a:gd name="connsiteX17" fmla="*/ 63299 w 100213"/>
              <a:gd name="connsiteY17" fmla="*/ 57841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00213" h="116670">
                <a:moveTo>
                  <a:pt x="100205" y="116666"/>
                </a:moveTo>
                <a:lnTo>
                  <a:pt x="77025" y="116666"/>
                </a:lnTo>
                <a:lnTo>
                  <a:pt x="53145" y="73878"/>
                </a:lnTo>
                <a:cubicBezTo>
                  <a:pt x="52189" y="72108"/>
                  <a:pt x="51392" y="70257"/>
                  <a:pt x="50764" y="68346"/>
                </a:cubicBezTo>
                <a:lnTo>
                  <a:pt x="50413" y="68346"/>
                </a:lnTo>
                <a:cubicBezTo>
                  <a:pt x="49923" y="69536"/>
                  <a:pt x="49153" y="71357"/>
                  <a:pt x="47962" y="73878"/>
                </a:cubicBezTo>
                <a:lnTo>
                  <a:pt x="23312" y="116666"/>
                </a:lnTo>
                <a:lnTo>
                  <a:pt x="-9" y="116666"/>
                </a:lnTo>
                <a:lnTo>
                  <a:pt x="38228" y="57981"/>
                </a:lnTo>
                <a:lnTo>
                  <a:pt x="3213" y="-4"/>
                </a:lnTo>
                <a:lnTo>
                  <a:pt x="26883" y="-4"/>
                </a:lnTo>
                <a:lnTo>
                  <a:pt x="47892" y="39353"/>
                </a:lnTo>
                <a:cubicBezTo>
                  <a:pt x="49223" y="41944"/>
                  <a:pt x="50483" y="44605"/>
                  <a:pt x="51534" y="47196"/>
                </a:cubicBezTo>
                <a:lnTo>
                  <a:pt x="51534" y="47196"/>
                </a:lnTo>
                <a:cubicBezTo>
                  <a:pt x="53074" y="43765"/>
                  <a:pt x="54475" y="41034"/>
                  <a:pt x="55595" y="39073"/>
                </a:cubicBezTo>
                <a:lnTo>
                  <a:pt x="77445" y="-4"/>
                </a:lnTo>
                <a:lnTo>
                  <a:pt x="99294" y="-4"/>
                </a:lnTo>
                <a:lnTo>
                  <a:pt x="63299" y="57841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9" name="Полілінія: фігура 38">
            <a:extLst>
              <a:ext uri="{FF2B5EF4-FFF2-40B4-BE49-F238E27FC236}">
                <a16:creationId xmlns:a16="http://schemas.microsoft.com/office/drawing/2014/main" id="{AD7BC07E-668B-42DE-B510-0DE33EA8BF4A}"/>
              </a:ext>
            </a:extLst>
          </xdr:cNvPr>
          <xdr:cNvSpPr/>
        </xdr:nvSpPr>
        <xdr:spPr>
          <a:xfrm>
            <a:off x="2642397" y="393016"/>
            <a:ext cx="98742" cy="116880"/>
          </a:xfrm>
          <a:custGeom>
            <a:avLst/>
            <a:gdLst>
              <a:gd name="connsiteX0" fmla="*/ 98734 w 98742"/>
              <a:gd name="connsiteY0" fmla="*/ 116666 h 116880"/>
              <a:gd name="connsiteX1" fmla="*/ 80106 w 98742"/>
              <a:gd name="connsiteY1" fmla="*/ 116666 h 116880"/>
              <a:gd name="connsiteX2" fmla="*/ 80106 w 98742"/>
              <a:gd name="connsiteY2" fmla="*/ 39003 h 116880"/>
              <a:gd name="connsiteX3" fmla="*/ 80946 w 98742"/>
              <a:gd name="connsiteY3" fmla="*/ 24157 h 116880"/>
              <a:gd name="connsiteX4" fmla="*/ 80456 w 98742"/>
              <a:gd name="connsiteY4" fmla="*/ 24157 h 116880"/>
              <a:gd name="connsiteX5" fmla="*/ 77025 w 98742"/>
              <a:gd name="connsiteY5" fmla="*/ 31160 h 116880"/>
              <a:gd name="connsiteX6" fmla="*/ 21001 w 98742"/>
              <a:gd name="connsiteY6" fmla="*/ 116877 h 116880"/>
              <a:gd name="connsiteX7" fmla="*/ -9 w 98742"/>
              <a:gd name="connsiteY7" fmla="*/ 116877 h 116880"/>
              <a:gd name="connsiteX8" fmla="*/ -9 w 98742"/>
              <a:gd name="connsiteY8" fmla="*/ -4 h 116880"/>
              <a:gd name="connsiteX9" fmla="*/ 18690 w 98742"/>
              <a:gd name="connsiteY9" fmla="*/ -4 h 116880"/>
              <a:gd name="connsiteX10" fmla="*/ 18690 w 98742"/>
              <a:gd name="connsiteY10" fmla="*/ 74158 h 116880"/>
              <a:gd name="connsiteX11" fmla="*/ 17989 w 98742"/>
              <a:gd name="connsiteY11" fmla="*/ 90825 h 116880"/>
              <a:gd name="connsiteX12" fmla="*/ 18339 w 98742"/>
              <a:gd name="connsiteY12" fmla="*/ 90825 h 116880"/>
              <a:gd name="connsiteX13" fmla="*/ 22611 w 98742"/>
              <a:gd name="connsiteY13" fmla="*/ 83822 h 116880"/>
              <a:gd name="connsiteX14" fmla="*/ 76604 w 98742"/>
              <a:gd name="connsiteY14" fmla="*/ 136 h 116880"/>
              <a:gd name="connsiteX15" fmla="*/ 98734 w 98742"/>
              <a:gd name="connsiteY15" fmla="*/ 136 h 11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8742" h="116880">
                <a:moveTo>
                  <a:pt x="98734" y="116666"/>
                </a:moveTo>
                <a:lnTo>
                  <a:pt x="80106" y="116666"/>
                </a:lnTo>
                <a:lnTo>
                  <a:pt x="80106" y="39003"/>
                </a:lnTo>
                <a:cubicBezTo>
                  <a:pt x="79972" y="34039"/>
                  <a:pt x="80253" y="29073"/>
                  <a:pt x="80946" y="24157"/>
                </a:cubicBezTo>
                <a:lnTo>
                  <a:pt x="80456" y="24157"/>
                </a:lnTo>
                <a:cubicBezTo>
                  <a:pt x="79537" y="26594"/>
                  <a:pt x="78388" y="28939"/>
                  <a:pt x="77025" y="31160"/>
                </a:cubicBezTo>
                <a:lnTo>
                  <a:pt x="21001" y="116877"/>
                </a:lnTo>
                <a:lnTo>
                  <a:pt x="-9" y="11687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54" y="79723"/>
                  <a:pt x="18620" y="85293"/>
                  <a:pt x="17989" y="90825"/>
                </a:cubicBezTo>
                <a:lnTo>
                  <a:pt x="18339" y="90825"/>
                </a:lnTo>
                <a:cubicBezTo>
                  <a:pt x="19642" y="88419"/>
                  <a:pt x="21068" y="86082"/>
                  <a:pt x="22611" y="83822"/>
                </a:cubicBezTo>
                <a:lnTo>
                  <a:pt x="76604" y="136"/>
                </a:lnTo>
                <a:lnTo>
                  <a:pt x="9873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0" name="Полілінія: фігура 39">
            <a:extLst>
              <a:ext uri="{FF2B5EF4-FFF2-40B4-BE49-F238E27FC236}">
                <a16:creationId xmlns:a16="http://schemas.microsoft.com/office/drawing/2014/main" id="{B3F82717-82CA-4CCA-ADF7-DCE7E424EACF}"/>
              </a:ext>
            </a:extLst>
          </xdr:cNvPr>
          <xdr:cNvSpPr/>
        </xdr:nvSpPr>
        <xdr:spPr>
          <a:xfrm>
            <a:off x="2762720" y="391231"/>
            <a:ext cx="88926" cy="120606"/>
          </a:xfrm>
          <a:custGeom>
            <a:avLst/>
            <a:gdLst>
              <a:gd name="connsiteX0" fmla="*/ 88778 w 88926"/>
              <a:gd name="connsiteY0" fmla="*/ 113549 h 120606"/>
              <a:gd name="connsiteX1" fmla="*/ 56004 w 88926"/>
              <a:gd name="connsiteY1" fmla="*/ 120552 h 120606"/>
              <a:gd name="connsiteX2" fmla="*/ 15316 w 88926"/>
              <a:gd name="connsiteY2" fmla="*/ 104515 h 120606"/>
              <a:gd name="connsiteX3" fmla="*/ 50 w 88926"/>
              <a:gd name="connsiteY3" fmla="*/ 62497 h 120606"/>
              <a:gd name="connsiteX4" fmla="*/ 17207 w 88926"/>
              <a:gd name="connsiteY4" fmla="*/ 17327 h 120606"/>
              <a:gd name="connsiteX5" fmla="*/ 60696 w 88926"/>
              <a:gd name="connsiteY5" fmla="*/ 30 h 120606"/>
              <a:gd name="connsiteX6" fmla="*/ 88708 w 88926"/>
              <a:gd name="connsiteY6" fmla="*/ 4862 h 120606"/>
              <a:gd name="connsiteX7" fmla="*/ 88708 w 88926"/>
              <a:gd name="connsiteY7" fmla="*/ 23630 h 120606"/>
              <a:gd name="connsiteX8" fmla="*/ 62447 w 88926"/>
              <a:gd name="connsiteY8" fmla="*/ 16627 h 120606"/>
              <a:gd name="connsiteX9" fmla="*/ 31773 w 88926"/>
              <a:gd name="connsiteY9" fmla="*/ 28742 h 120606"/>
              <a:gd name="connsiteX10" fmla="*/ 20429 w 88926"/>
              <a:gd name="connsiteY10" fmla="*/ 61306 h 120606"/>
              <a:gd name="connsiteX11" fmla="*/ 31423 w 88926"/>
              <a:gd name="connsiteY11" fmla="*/ 92050 h 120606"/>
              <a:gd name="connsiteX12" fmla="*/ 60276 w 88926"/>
              <a:gd name="connsiteY12" fmla="*/ 103465 h 120606"/>
              <a:gd name="connsiteX13" fmla="*/ 88918 w 88926"/>
              <a:gd name="connsiteY13" fmla="*/ 95621 h 1206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926" h="120606">
                <a:moveTo>
                  <a:pt x="88778" y="113549"/>
                </a:moveTo>
                <a:cubicBezTo>
                  <a:pt x="78569" y="118467"/>
                  <a:pt x="67331" y="120869"/>
                  <a:pt x="56004" y="120552"/>
                </a:cubicBezTo>
                <a:cubicBezTo>
                  <a:pt x="40782" y="121211"/>
                  <a:pt x="25995" y="115383"/>
                  <a:pt x="15316" y="104515"/>
                </a:cubicBezTo>
                <a:cubicBezTo>
                  <a:pt x="4850" y="93092"/>
                  <a:pt x="-643" y="77975"/>
                  <a:pt x="50" y="62497"/>
                </a:cubicBezTo>
                <a:cubicBezTo>
                  <a:pt x="-659" y="45726"/>
                  <a:pt x="5543" y="29398"/>
                  <a:pt x="17207" y="17327"/>
                </a:cubicBezTo>
                <a:cubicBezTo>
                  <a:pt x="28683" y="5788"/>
                  <a:pt x="44430" y="-476"/>
                  <a:pt x="60696" y="30"/>
                </a:cubicBezTo>
                <a:cubicBezTo>
                  <a:pt x="70264" y="-266"/>
                  <a:pt x="79792" y="1378"/>
                  <a:pt x="88708" y="4862"/>
                </a:cubicBezTo>
                <a:lnTo>
                  <a:pt x="88708" y="23630"/>
                </a:lnTo>
                <a:cubicBezTo>
                  <a:pt x="80770" y="18912"/>
                  <a:pt x="71680" y="16488"/>
                  <a:pt x="62447" y="16627"/>
                </a:cubicBezTo>
                <a:cubicBezTo>
                  <a:pt x="50975" y="16181"/>
                  <a:pt x="39844" y="20578"/>
                  <a:pt x="31773" y="28742"/>
                </a:cubicBezTo>
                <a:cubicBezTo>
                  <a:pt x="23780" y="37638"/>
                  <a:pt x="19692" y="49370"/>
                  <a:pt x="20429" y="61306"/>
                </a:cubicBezTo>
                <a:cubicBezTo>
                  <a:pt x="19839" y="72612"/>
                  <a:pt x="23798" y="83682"/>
                  <a:pt x="31423" y="92050"/>
                </a:cubicBezTo>
                <a:cubicBezTo>
                  <a:pt x="38985" y="99776"/>
                  <a:pt x="49474" y="103926"/>
                  <a:pt x="60276" y="103465"/>
                </a:cubicBezTo>
                <a:cubicBezTo>
                  <a:pt x="70386" y="103717"/>
                  <a:pt x="80347" y="100989"/>
                  <a:pt x="88918" y="9562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1" name="Полілінія: фігура 40">
            <a:extLst>
              <a:ext uri="{FF2B5EF4-FFF2-40B4-BE49-F238E27FC236}">
                <a16:creationId xmlns:a16="http://schemas.microsoft.com/office/drawing/2014/main" id="{229EBF2B-7A93-4055-BF2F-447748A200E9}"/>
              </a:ext>
            </a:extLst>
          </xdr:cNvPr>
          <xdr:cNvSpPr/>
        </xdr:nvSpPr>
        <xdr:spPr>
          <a:xfrm>
            <a:off x="2862151" y="393016"/>
            <a:ext cx="86277" cy="116670"/>
          </a:xfrm>
          <a:custGeom>
            <a:avLst/>
            <a:gdLst>
              <a:gd name="connsiteX0" fmla="*/ 86269 w 86277"/>
              <a:gd name="connsiteY0" fmla="*/ 16453 h 116670"/>
              <a:gd name="connsiteX1" fmla="*/ 52794 w 86277"/>
              <a:gd name="connsiteY1" fmla="*/ 16453 h 116670"/>
              <a:gd name="connsiteX2" fmla="*/ 52794 w 86277"/>
              <a:gd name="connsiteY2" fmla="*/ 116666 h 116670"/>
              <a:gd name="connsiteX3" fmla="*/ 33396 w 86277"/>
              <a:gd name="connsiteY3" fmla="*/ 116666 h 116670"/>
              <a:gd name="connsiteX4" fmla="*/ 33396 w 86277"/>
              <a:gd name="connsiteY4" fmla="*/ 16453 h 116670"/>
              <a:gd name="connsiteX5" fmla="*/ -9 w 86277"/>
              <a:gd name="connsiteY5" fmla="*/ 16453 h 116670"/>
              <a:gd name="connsiteX6" fmla="*/ -9 w 86277"/>
              <a:gd name="connsiteY6" fmla="*/ -4 h 116670"/>
              <a:gd name="connsiteX7" fmla="*/ 86269 w 86277"/>
              <a:gd name="connsiteY7" fmla="*/ -4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86277" h="116670">
                <a:moveTo>
                  <a:pt x="86269" y="16453"/>
                </a:moveTo>
                <a:lnTo>
                  <a:pt x="52794" y="16453"/>
                </a:lnTo>
                <a:lnTo>
                  <a:pt x="52794" y="116666"/>
                </a:lnTo>
                <a:lnTo>
                  <a:pt x="33396" y="116666"/>
                </a:lnTo>
                <a:lnTo>
                  <a:pt x="33396" y="16453"/>
                </a:lnTo>
                <a:lnTo>
                  <a:pt x="-9" y="16453"/>
                </a:lnTo>
                <a:lnTo>
                  <a:pt x="-9" y="-4"/>
                </a:lnTo>
                <a:lnTo>
                  <a:pt x="86269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2" name="Полілінія: фігура 41">
            <a:extLst>
              <a:ext uri="{FF2B5EF4-FFF2-40B4-BE49-F238E27FC236}">
                <a16:creationId xmlns:a16="http://schemas.microsoft.com/office/drawing/2014/main" id="{7303C97A-5546-482F-AFA0-213536FCD22D}"/>
              </a:ext>
            </a:extLst>
          </xdr:cNvPr>
          <xdr:cNvSpPr/>
        </xdr:nvSpPr>
        <xdr:spPr>
          <a:xfrm>
            <a:off x="1359164" y="57431"/>
            <a:ext cx="7003" cy="260932"/>
          </a:xfrm>
          <a:custGeom>
            <a:avLst/>
            <a:gdLst>
              <a:gd name="connsiteX0" fmla="*/ 0 w 7003"/>
              <a:gd name="connsiteY0" fmla="*/ 0 h 260932"/>
              <a:gd name="connsiteX1" fmla="*/ 0 w 7003"/>
              <a:gd name="connsiteY1" fmla="*/ 260933 h 2609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003" h="260932">
                <a:moveTo>
                  <a:pt x="0" y="0"/>
                </a:moveTo>
                <a:lnTo>
                  <a:pt x="0" y="260933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3" name="Полілінія: фігура 42">
            <a:extLst>
              <a:ext uri="{FF2B5EF4-FFF2-40B4-BE49-F238E27FC236}">
                <a16:creationId xmlns:a16="http://schemas.microsoft.com/office/drawing/2014/main" id="{D3734CBB-F6B6-41C8-BA96-467A50678892}"/>
              </a:ext>
            </a:extLst>
          </xdr:cNvPr>
          <xdr:cNvSpPr/>
        </xdr:nvSpPr>
        <xdr:spPr>
          <a:xfrm>
            <a:off x="1356923" y="67935"/>
            <a:ext cx="1604486" cy="41835"/>
          </a:xfrm>
          <a:custGeom>
            <a:avLst/>
            <a:gdLst>
              <a:gd name="connsiteX0" fmla="*/ 0 w 2719620"/>
              <a:gd name="connsiteY0" fmla="*/ 0 h 7003"/>
              <a:gd name="connsiteX1" fmla="*/ 2719621 w 2719620"/>
              <a:gd name="connsiteY1" fmla="*/ 0 h 70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719620" h="7003">
                <a:moveTo>
                  <a:pt x="0" y="0"/>
                </a:moveTo>
                <a:lnTo>
                  <a:pt x="2719621" y="0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4" name="Полілінія: фігура 43">
            <a:extLst>
              <a:ext uri="{FF2B5EF4-FFF2-40B4-BE49-F238E27FC236}">
                <a16:creationId xmlns:a16="http://schemas.microsoft.com/office/drawing/2014/main" id="{96EFAFCC-FF32-4BD2-965A-5E17355F5CDF}"/>
              </a:ext>
            </a:extLst>
          </xdr:cNvPr>
          <xdr:cNvSpPr/>
        </xdr:nvSpPr>
        <xdr:spPr>
          <a:xfrm flipV="1">
            <a:off x="1356924" y="551068"/>
            <a:ext cx="1604486" cy="46506"/>
          </a:xfrm>
          <a:custGeom>
            <a:avLst/>
            <a:gdLst>
              <a:gd name="connsiteX0" fmla="*/ 0 w 2719620"/>
              <a:gd name="connsiteY0" fmla="*/ 0 h 7003"/>
              <a:gd name="connsiteX1" fmla="*/ 2719621 w 2719620"/>
              <a:gd name="connsiteY1" fmla="*/ 0 h 70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719620" h="7003">
                <a:moveTo>
                  <a:pt x="0" y="0"/>
                </a:moveTo>
                <a:lnTo>
                  <a:pt x="2719621" y="0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</xdr:grpSp>
    <xdr:clientData/>
  </xdr:twoCellAnchor>
  <xdr:twoCellAnchor editAs="oneCell">
    <xdr:from>
      <xdr:col>5</xdr:col>
      <xdr:colOff>67310</xdr:colOff>
      <xdr:row>0</xdr:row>
      <xdr:rowOff>52070</xdr:rowOff>
    </xdr:from>
    <xdr:to>
      <xdr:col>10</xdr:col>
      <xdr:colOff>58420</xdr:colOff>
      <xdr:row>2</xdr:row>
      <xdr:rowOff>106680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ED0CE8F1-3756-4A28-8C7C-ACA66EA4FECE}"/>
            </a:ext>
          </a:extLst>
        </xdr:cNvPr>
        <xdr:cNvSpPr/>
      </xdr:nvSpPr>
      <xdr:spPr>
        <a:xfrm>
          <a:off x="6125210" y="52070"/>
          <a:ext cx="2559050" cy="283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r">
            <a:lnSpc>
              <a:spcPct val="100000"/>
            </a:lnSpc>
          </a:pPr>
          <a:r>
            <a:rPr lang="uk-UA" sz="1100" b="0" strike="noStrike" spc="-1">
              <a:solidFill>
                <a:srgbClr val="006D8F"/>
              </a:solidFill>
              <a:latin typeface="Verdana"/>
              <a:ea typeface="Verdana"/>
            </a:rPr>
            <a:t>ПРАЙС-ЛИСТ від 15.05.2026 </a:t>
          </a:r>
          <a:endParaRPr lang="uk-UA" sz="1100" b="0" strike="noStrike" spc="-1">
            <a:solidFill>
              <a:srgbClr val="006D8F"/>
            </a:solidFill>
            <a:latin typeface="Times New Roman"/>
          </a:endParaRPr>
        </a:p>
      </xdr:txBody>
    </xdr:sp>
    <xdr:clientData/>
  </xdr:twoCellAnchor>
  <xdr:twoCellAnchor editAs="oneCell">
    <xdr:from>
      <xdr:col>11</xdr:col>
      <xdr:colOff>209550</xdr:colOff>
      <xdr:row>15</xdr:row>
      <xdr:rowOff>50800</xdr:rowOff>
    </xdr:from>
    <xdr:to>
      <xdr:col>11</xdr:col>
      <xdr:colOff>480600</xdr:colOff>
      <xdr:row>16</xdr:row>
      <xdr:rowOff>100870</xdr:rowOff>
    </xdr:to>
    <xdr:pic>
      <xdr:nvPicPr>
        <xdr:cNvPr id="46" name="Рисунок 45" descr="Weblink Icons - Download Free Vector Icons | Noun Projec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FA91DC-D11C-48E3-9949-0172A07E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3200" y="16065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236220</xdr:colOff>
      <xdr:row>24</xdr:row>
      <xdr:rowOff>91440</xdr:rowOff>
    </xdr:from>
    <xdr:to>
      <xdr:col>11</xdr:col>
      <xdr:colOff>483140</xdr:colOff>
      <xdr:row>25</xdr:row>
      <xdr:rowOff>102140</xdr:rowOff>
    </xdr:to>
    <xdr:pic>
      <xdr:nvPicPr>
        <xdr:cNvPr id="47" name="Рисунок 46" descr="Weblink Icons - Download Free Vector Icons | Noun Project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51E550E-77F4-4366-B824-10DDA664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8760" y="3558540"/>
          <a:ext cx="249460" cy="25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228600</xdr:colOff>
      <xdr:row>36</xdr:row>
      <xdr:rowOff>82550</xdr:rowOff>
    </xdr:from>
    <xdr:to>
      <xdr:col>11</xdr:col>
      <xdr:colOff>478060</xdr:colOff>
      <xdr:row>37</xdr:row>
      <xdr:rowOff>100870</xdr:rowOff>
    </xdr:to>
    <xdr:pic>
      <xdr:nvPicPr>
        <xdr:cNvPr id="48" name="Рисунок 47" descr="Weblink Icons - Download Free Vector Icons | Noun Project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E8DCD6A-B6F1-41D6-8388-488BF3DD8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2250" y="617220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234950</xdr:colOff>
      <xdr:row>48</xdr:row>
      <xdr:rowOff>63500</xdr:rowOff>
    </xdr:from>
    <xdr:to>
      <xdr:col>11</xdr:col>
      <xdr:colOff>479330</xdr:colOff>
      <xdr:row>49</xdr:row>
      <xdr:rowOff>64040</xdr:rowOff>
    </xdr:to>
    <xdr:pic>
      <xdr:nvPicPr>
        <xdr:cNvPr id="49" name="Рисунок 48" descr="Weblink Icons - Download Free Vector Icons | Noun Project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6C2D6BE-99D5-4EEF-B03D-8206B33FB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600" y="87439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215900</xdr:colOff>
      <xdr:row>63</xdr:row>
      <xdr:rowOff>88900</xdr:rowOff>
    </xdr:from>
    <xdr:to>
      <xdr:col>11</xdr:col>
      <xdr:colOff>480600</xdr:colOff>
      <xdr:row>64</xdr:row>
      <xdr:rowOff>142780</xdr:rowOff>
    </xdr:to>
    <xdr:pic>
      <xdr:nvPicPr>
        <xdr:cNvPr id="50" name="Рисунок 49" descr="Weblink Icons - Download Free Vector Icons | Noun Project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A7E362D-4887-4720-B8C5-B7A0B98F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102806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215900</xdr:colOff>
      <xdr:row>65</xdr:row>
      <xdr:rowOff>88900</xdr:rowOff>
    </xdr:from>
    <xdr:ext cx="252000" cy="252000"/>
    <xdr:pic>
      <xdr:nvPicPr>
        <xdr:cNvPr id="51" name="Рисунок 50" descr="Weblink Icons - Download Free Vector Icons | Noun Project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8169645-0428-4BF3-AB0A-7F99AC4D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102806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215900</xdr:colOff>
      <xdr:row>67</xdr:row>
      <xdr:rowOff>88900</xdr:rowOff>
    </xdr:from>
    <xdr:ext cx="252000" cy="252000"/>
    <xdr:pic>
      <xdr:nvPicPr>
        <xdr:cNvPr id="52" name="Рисунок 51" descr="Weblink Icons - Download Free Vector Icons | Noun Project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288FE20-F321-46A4-B03D-F95FAE827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102806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215900</xdr:colOff>
      <xdr:row>71</xdr:row>
      <xdr:rowOff>88900</xdr:rowOff>
    </xdr:from>
    <xdr:ext cx="252000" cy="252000"/>
    <xdr:pic>
      <xdr:nvPicPr>
        <xdr:cNvPr id="53" name="Рисунок 52" descr="Weblink Icons - Download Free Vector Icons | Noun Project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2093F8C-8895-42DF-B1D0-4885FD3D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1028065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299721</xdr:colOff>
      <xdr:row>78</xdr:row>
      <xdr:rowOff>85090</xdr:rowOff>
    </xdr:from>
    <xdr:ext cx="494329" cy="8601710"/>
    <xdr:pic>
      <xdr:nvPicPr>
        <xdr:cNvPr id="54" name="Рисунок 53">
          <a:extLst>
            <a:ext uri="{FF2B5EF4-FFF2-40B4-BE49-F238E27FC236}">
              <a16:creationId xmlns:a16="http://schemas.microsoft.com/office/drawing/2014/main" id="{9F8D3CE2-48B4-4989-A713-6645B905B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 amt="8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848"/>
        <a:stretch/>
      </xdr:blipFill>
      <xdr:spPr>
        <a:xfrm>
          <a:off x="299721" y="15378430"/>
          <a:ext cx="494329" cy="8601710"/>
        </a:xfrm>
        <a:prstGeom prst="rect">
          <a:avLst/>
        </a:prstGeom>
      </xdr:spPr>
    </xdr:pic>
    <xdr:clientData/>
  </xdr:oneCellAnchor>
  <xdr:oneCellAnchor>
    <xdr:from>
      <xdr:col>11</xdr:col>
      <xdr:colOff>209550</xdr:colOff>
      <xdr:row>77</xdr:row>
      <xdr:rowOff>50800</xdr:rowOff>
    </xdr:from>
    <xdr:ext cx="250730" cy="252000"/>
    <xdr:pic>
      <xdr:nvPicPr>
        <xdr:cNvPr id="55" name="Рисунок 54" descr="Weblink Icons - Download Free Vector Icons | Noun Project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D575204-24AD-4D9C-8179-FE2A4D02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00200"/>
          <a:ext cx="25073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228600</xdr:colOff>
      <xdr:row>86</xdr:row>
      <xdr:rowOff>88900</xdr:rowOff>
    </xdr:from>
    <xdr:ext cx="253270" cy="252000"/>
    <xdr:pic>
      <xdr:nvPicPr>
        <xdr:cNvPr id="56" name="Рисунок 55" descr="Weblink Icons - Download Free Vector Icons | Noun Project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C261038-7752-4D4B-92E6-8ADA2899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1140" y="3558540"/>
          <a:ext cx="25327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228600</xdr:colOff>
      <xdr:row>98</xdr:row>
      <xdr:rowOff>82550</xdr:rowOff>
    </xdr:from>
    <xdr:ext cx="253270" cy="250730"/>
    <xdr:pic>
      <xdr:nvPicPr>
        <xdr:cNvPr id="57" name="Рисунок 56" descr="Weblink Icons - Download Free Vector Icons | Noun Project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E1FE7D3-2172-44AE-817D-92FE290B1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1140" y="6111240"/>
          <a:ext cx="253270" cy="250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234950</xdr:colOff>
      <xdr:row>110</xdr:row>
      <xdr:rowOff>63500</xdr:rowOff>
    </xdr:from>
    <xdr:ext cx="246920" cy="253270"/>
    <xdr:pic>
      <xdr:nvPicPr>
        <xdr:cNvPr id="58" name="Рисунок 57" descr="Weblink Icons - Download Free Vector Icons | Noun Project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87FD35A-172A-4C10-A02D-146B8D01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8760" y="8648700"/>
          <a:ext cx="246920" cy="253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251460</xdr:colOff>
      <xdr:row>57</xdr:row>
      <xdr:rowOff>91440</xdr:rowOff>
    </xdr:from>
    <xdr:to>
      <xdr:col>11</xdr:col>
      <xdr:colOff>495840</xdr:colOff>
      <xdr:row>58</xdr:row>
      <xdr:rowOff>91980</xdr:rowOff>
    </xdr:to>
    <xdr:pic>
      <xdr:nvPicPr>
        <xdr:cNvPr id="2" name="Рисунок 1" descr="Weblink Icons - Download Free Vector Icons | Noun Project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F1E915CF-E811-492C-A014-383206BB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2169140"/>
          <a:ext cx="244380" cy="23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215900</xdr:colOff>
      <xdr:row>69</xdr:row>
      <xdr:rowOff>88900</xdr:rowOff>
    </xdr:from>
    <xdr:ext cx="252000" cy="252000"/>
    <xdr:pic>
      <xdr:nvPicPr>
        <xdr:cNvPr id="4" name="Рисунок 3" descr="Weblink Icons - Download Free Vector Icons | Noun Project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FE57E156-ECD7-44F7-A1F4-05FF0C39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4140" y="15450820"/>
          <a:ext cx="252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213360</xdr:colOff>
      <xdr:row>119</xdr:row>
      <xdr:rowOff>121920</xdr:rowOff>
    </xdr:from>
    <xdr:ext cx="246920" cy="253270"/>
    <xdr:pic>
      <xdr:nvPicPr>
        <xdr:cNvPr id="6" name="Рисунок 5" descr="Weblink Icons - Download Free Vector Icons | Noun Project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83BBA18-76C4-4F4F-9912-9FF12B8CB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6799540"/>
          <a:ext cx="246920" cy="253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304860</xdr:colOff>
      <xdr:row>54</xdr:row>
      <xdr:rowOff>41200</xdr:rowOff>
    </xdr:from>
    <xdr:to>
      <xdr:col>1</xdr:col>
      <xdr:colOff>671650</xdr:colOff>
      <xdr:row>54</xdr:row>
      <xdr:rowOff>520700</xdr:rowOff>
    </xdr:to>
    <xdr:pic>
      <xdr:nvPicPr>
        <xdr:cNvPr id="144" name="Рисунок 5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4860" y="15541550"/>
          <a:ext cx="350280" cy="4795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304860</xdr:colOff>
      <xdr:row>55</xdr:row>
      <xdr:rowOff>44570</xdr:rowOff>
    </xdr:from>
    <xdr:to>
      <xdr:col>1</xdr:col>
      <xdr:colOff>709810</xdr:colOff>
      <xdr:row>55</xdr:row>
      <xdr:rowOff>520700</xdr:rowOff>
    </xdr:to>
    <xdr:pic>
      <xdr:nvPicPr>
        <xdr:cNvPr id="145" name="Рисунок 5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4860" y="16116420"/>
          <a:ext cx="388440" cy="4761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257310</xdr:colOff>
      <xdr:row>57</xdr:row>
      <xdr:rowOff>47520</xdr:rowOff>
    </xdr:from>
    <xdr:to>
      <xdr:col>1</xdr:col>
      <xdr:colOff>709780</xdr:colOff>
      <xdr:row>57</xdr:row>
      <xdr:rowOff>553720</xdr:rowOff>
    </xdr:to>
    <xdr:pic>
      <xdr:nvPicPr>
        <xdr:cNvPr id="147" name="Рисунок 5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57310" y="17833870"/>
          <a:ext cx="435960" cy="4922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304920</xdr:colOff>
      <xdr:row>61</xdr:row>
      <xdr:rowOff>38160</xdr:rowOff>
    </xdr:from>
    <xdr:to>
      <xdr:col>1</xdr:col>
      <xdr:colOff>706090</xdr:colOff>
      <xdr:row>61</xdr:row>
      <xdr:rowOff>518160</xdr:rowOff>
    </xdr:to>
    <xdr:pic>
      <xdr:nvPicPr>
        <xdr:cNvPr id="150" name="Рисунок 25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304920" y="22675910"/>
          <a:ext cx="407520" cy="4888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285840</xdr:colOff>
      <xdr:row>62</xdr:row>
      <xdr:rowOff>34850</xdr:rowOff>
    </xdr:from>
    <xdr:to>
      <xdr:col>1</xdr:col>
      <xdr:colOff>759960</xdr:colOff>
      <xdr:row>62</xdr:row>
      <xdr:rowOff>556260</xdr:rowOff>
    </xdr:to>
    <xdr:pic>
      <xdr:nvPicPr>
        <xdr:cNvPr id="151" name="Рисунок 26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85840" y="23244100"/>
          <a:ext cx="474120" cy="5112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374770</xdr:colOff>
      <xdr:row>63</xdr:row>
      <xdr:rowOff>44600</xdr:rowOff>
    </xdr:from>
    <xdr:to>
      <xdr:col>1</xdr:col>
      <xdr:colOff>748410</xdr:colOff>
      <xdr:row>63</xdr:row>
      <xdr:rowOff>495300</xdr:rowOff>
    </xdr:to>
    <xdr:pic>
      <xdr:nvPicPr>
        <xdr:cNvPr id="152" name="Рисунок 27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374770" y="24968350"/>
          <a:ext cx="378720" cy="45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269740</xdr:colOff>
      <xdr:row>48</xdr:row>
      <xdr:rowOff>38100</xdr:rowOff>
    </xdr:from>
    <xdr:to>
      <xdr:col>1</xdr:col>
      <xdr:colOff>748030</xdr:colOff>
      <xdr:row>48</xdr:row>
      <xdr:rowOff>516890</xdr:rowOff>
    </xdr:to>
    <xdr:pic>
      <xdr:nvPicPr>
        <xdr:cNvPr id="153" name="Рисунок 3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69740" y="8648700"/>
          <a:ext cx="477020" cy="487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291360</xdr:colOff>
      <xdr:row>47</xdr:row>
      <xdr:rowOff>58980</xdr:rowOff>
    </xdr:from>
    <xdr:to>
      <xdr:col>1</xdr:col>
      <xdr:colOff>670080</xdr:colOff>
      <xdr:row>47</xdr:row>
      <xdr:rowOff>535940</xdr:rowOff>
    </xdr:to>
    <xdr:pic>
      <xdr:nvPicPr>
        <xdr:cNvPr id="157" name="Рисунок 38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291360" y="8098080"/>
          <a:ext cx="383800" cy="476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75910</xdr:colOff>
      <xdr:row>1</xdr:row>
      <xdr:rowOff>27940</xdr:rowOff>
    </xdr:from>
    <xdr:to>
      <xdr:col>9</xdr:col>
      <xdr:colOff>403860</xdr:colOff>
      <xdr:row>4</xdr:row>
      <xdr:rowOff>8890</xdr:rowOff>
    </xdr:to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81BD6E25-CB58-46B5-BC21-6414EA362F62}"/>
            </a:ext>
          </a:extLst>
        </xdr:cNvPr>
        <xdr:cNvSpPr/>
      </xdr:nvSpPr>
      <xdr:spPr>
        <a:xfrm>
          <a:off x="2468590" y="142240"/>
          <a:ext cx="4686590" cy="4076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uk-UA" sz="1100" b="0" strike="noStrike" spc="-1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ПРИСТРОЇ ЗАХИСТУ ВІД ІМПУЛЬСНИХ ПЕРЕНАПРУГ</a:t>
          </a:r>
          <a:endParaRPr lang="uk-UA" sz="1100" b="0" strike="noStrike" spc="-1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ct val="100000"/>
            </a:lnSpc>
          </a:pPr>
          <a:r>
            <a:rPr lang="uk-UA" sz="1400" b="0" strike="noStrike" spc="-1">
              <a:solidFill>
                <a:srgbClr val="0070C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   </a:t>
          </a:r>
          <a:r>
            <a:rPr lang="uk-UA" sz="1100" b="0" strike="noStrike" spc="-1">
              <a:solidFill>
                <a:srgbClr val="005E7C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ПРАЙС-ЛИСТ від 15.05.2026 </a:t>
          </a:r>
          <a:endParaRPr lang="uk-UA" sz="1100" b="0" strike="noStrike" spc="-1">
            <a:solidFill>
              <a:srgbClr val="005E7C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518160</xdr:colOff>
      <xdr:row>36</xdr:row>
      <xdr:rowOff>130810</xdr:rowOff>
    </xdr:from>
    <xdr:ext cx="1760220" cy="433070"/>
    <xdr:pic>
      <xdr:nvPicPr>
        <xdr:cNvPr id="128" name="Рисунок 39">
          <a:extLst>
            <a:ext uri="{FF2B5EF4-FFF2-40B4-BE49-F238E27FC236}">
              <a16:creationId xmlns:a16="http://schemas.microsoft.com/office/drawing/2014/main" id="{34C66141-D262-4262-9679-FCFA52EC12F2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70560" y="13122910"/>
          <a:ext cx="1760220" cy="433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320630</xdr:colOff>
      <xdr:row>40</xdr:row>
      <xdr:rowOff>63560</xdr:rowOff>
    </xdr:from>
    <xdr:ext cx="351080" cy="491430"/>
    <xdr:pic>
      <xdr:nvPicPr>
        <xdr:cNvPr id="126" name="Рисунок 44">
          <a:extLst>
            <a:ext uri="{FF2B5EF4-FFF2-40B4-BE49-F238E27FC236}">
              <a16:creationId xmlns:a16="http://schemas.microsoft.com/office/drawing/2014/main" id="{2B641ACD-E8B2-40A1-A450-EB1049664398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320630" y="3081080"/>
          <a:ext cx="351080" cy="49143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292220</xdr:colOff>
      <xdr:row>41</xdr:row>
      <xdr:rowOff>53840</xdr:rowOff>
    </xdr:from>
    <xdr:ext cx="379610" cy="465590"/>
    <xdr:pic>
      <xdr:nvPicPr>
        <xdr:cNvPr id="127" name="Рисунок 45">
          <a:extLst>
            <a:ext uri="{FF2B5EF4-FFF2-40B4-BE49-F238E27FC236}">
              <a16:creationId xmlns:a16="http://schemas.microsoft.com/office/drawing/2014/main" id="{D3B35EC4-68E4-4990-964E-C5BC17BCE5EA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292220" y="3642860"/>
          <a:ext cx="379610" cy="46559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288880</xdr:colOff>
      <xdr:row>43</xdr:row>
      <xdr:rowOff>47520</xdr:rowOff>
    </xdr:from>
    <xdr:ext cx="380410" cy="496040"/>
    <xdr:pic>
      <xdr:nvPicPr>
        <xdr:cNvPr id="159" name="Рисунок 47">
          <a:extLst>
            <a:ext uri="{FF2B5EF4-FFF2-40B4-BE49-F238E27FC236}">
              <a16:creationId xmlns:a16="http://schemas.microsoft.com/office/drawing/2014/main" id="{4520FEC5-CCDE-44F1-AD5B-E54825E5BAE1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288880" y="4779540"/>
          <a:ext cx="380410" cy="49604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282440</xdr:colOff>
      <xdr:row>44</xdr:row>
      <xdr:rowOff>34790</xdr:rowOff>
    </xdr:from>
    <xdr:ext cx="431300" cy="508770"/>
    <xdr:pic>
      <xdr:nvPicPr>
        <xdr:cNvPr id="170" name="Рисунок 48">
          <a:extLst>
            <a:ext uri="{FF2B5EF4-FFF2-40B4-BE49-F238E27FC236}">
              <a16:creationId xmlns:a16="http://schemas.microsoft.com/office/drawing/2014/main" id="{DB9CE185-2188-4605-8AC7-42EB84098554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282440" y="5338310"/>
          <a:ext cx="431300" cy="5087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304800</xdr:colOff>
      <xdr:row>42</xdr:row>
      <xdr:rowOff>68580</xdr:rowOff>
    </xdr:from>
    <xdr:ext cx="360360" cy="457200"/>
    <xdr:pic>
      <xdr:nvPicPr>
        <xdr:cNvPr id="171" name="Рисунок 46">
          <a:extLst>
            <a:ext uri="{FF2B5EF4-FFF2-40B4-BE49-F238E27FC236}">
              <a16:creationId xmlns:a16="http://schemas.microsoft.com/office/drawing/2014/main" id="{9CB080B6-17D4-467E-9BA9-58B9DA3E7C74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304800" y="4229100"/>
          <a:ext cx="360360" cy="45720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243840</xdr:colOff>
      <xdr:row>45</xdr:row>
      <xdr:rowOff>22860</xdr:rowOff>
    </xdr:from>
    <xdr:ext cx="480060" cy="533400"/>
    <xdr:pic>
      <xdr:nvPicPr>
        <xdr:cNvPr id="172" name="Рисунок 49">
          <a:extLst>
            <a:ext uri="{FF2B5EF4-FFF2-40B4-BE49-F238E27FC236}">
              <a16:creationId xmlns:a16="http://schemas.microsoft.com/office/drawing/2014/main" id="{357F71DF-42EB-47DB-AE1D-547C33357E0A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243840" y="5897880"/>
          <a:ext cx="480060" cy="53340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1</xdr:col>
      <xdr:colOff>205740</xdr:colOff>
      <xdr:row>50</xdr:row>
      <xdr:rowOff>30480</xdr:rowOff>
    </xdr:from>
    <xdr:to>
      <xdr:col>1</xdr:col>
      <xdr:colOff>787460</xdr:colOff>
      <xdr:row>50</xdr:row>
      <xdr:rowOff>554370</xdr:rowOff>
    </xdr:to>
    <xdr:pic>
      <xdr:nvPicPr>
        <xdr:cNvPr id="179" name="Рисунок 33">
          <a:extLst>
            <a:ext uri="{FF2B5EF4-FFF2-40B4-BE49-F238E27FC236}">
              <a16:creationId xmlns:a16="http://schemas.microsoft.com/office/drawing/2014/main" id="{65502249-60E5-474E-A93B-B04CEAD3F032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205740" y="9784080"/>
          <a:ext cx="563940" cy="5086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175260</xdr:colOff>
      <xdr:row>51</xdr:row>
      <xdr:rowOff>30480</xdr:rowOff>
    </xdr:from>
    <xdr:to>
      <xdr:col>1</xdr:col>
      <xdr:colOff>820510</xdr:colOff>
      <xdr:row>51</xdr:row>
      <xdr:rowOff>558680</xdr:rowOff>
    </xdr:to>
    <xdr:pic>
      <xdr:nvPicPr>
        <xdr:cNvPr id="180" name="Рисунок 37">
          <a:extLst>
            <a:ext uri="{FF2B5EF4-FFF2-40B4-BE49-F238E27FC236}">
              <a16:creationId xmlns:a16="http://schemas.microsoft.com/office/drawing/2014/main" id="{8C5D486B-B1E0-4ED9-8B64-1A1C491BF796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75260" y="10355580"/>
          <a:ext cx="643980" cy="5320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289560</xdr:colOff>
      <xdr:row>49</xdr:row>
      <xdr:rowOff>30480</xdr:rowOff>
    </xdr:from>
    <xdr:to>
      <xdr:col>1</xdr:col>
      <xdr:colOff>631190</xdr:colOff>
      <xdr:row>49</xdr:row>
      <xdr:rowOff>554990</xdr:rowOff>
    </xdr:to>
    <xdr:pic>
      <xdr:nvPicPr>
        <xdr:cNvPr id="181" name="Рисунок 57">
          <a:extLst>
            <a:ext uri="{FF2B5EF4-FFF2-40B4-BE49-F238E27FC236}">
              <a16:creationId xmlns:a16="http://schemas.microsoft.com/office/drawing/2014/main" id="{8DD8CD3E-205D-49DE-9A46-3FDC0209D748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289560" y="9212580"/>
          <a:ext cx="350520" cy="518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205740</xdr:colOff>
      <xdr:row>52</xdr:row>
      <xdr:rowOff>7620</xdr:rowOff>
    </xdr:from>
    <xdr:to>
      <xdr:col>1</xdr:col>
      <xdr:colOff>745490</xdr:colOff>
      <xdr:row>52</xdr:row>
      <xdr:rowOff>554990</xdr:rowOff>
    </xdr:to>
    <xdr:pic>
      <xdr:nvPicPr>
        <xdr:cNvPr id="182" name="Рисунок 36">
          <a:extLst>
            <a:ext uri="{FF2B5EF4-FFF2-40B4-BE49-F238E27FC236}">
              <a16:creationId xmlns:a16="http://schemas.microsoft.com/office/drawing/2014/main" id="{061FBF8B-57D1-46E2-81E5-0015BDB4E3D5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205740" y="10904220"/>
          <a:ext cx="548640" cy="54102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</xdr:col>
      <xdr:colOff>254000</xdr:colOff>
      <xdr:row>58</xdr:row>
      <xdr:rowOff>19140</xdr:rowOff>
    </xdr:from>
    <xdr:ext cx="494940" cy="539660"/>
    <xdr:pic>
      <xdr:nvPicPr>
        <xdr:cNvPr id="3" name="Рисунок 54">
          <a:extLst>
            <a:ext uri="{FF2B5EF4-FFF2-40B4-BE49-F238E27FC236}">
              <a16:creationId xmlns:a16="http://schemas.microsoft.com/office/drawing/2014/main" id="{6F1FC35E-4B77-40AE-8D50-141E67D18EEE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254000" y="11518990"/>
          <a:ext cx="494940" cy="5396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304800</xdr:colOff>
      <xdr:row>56</xdr:row>
      <xdr:rowOff>38100</xdr:rowOff>
    </xdr:from>
    <xdr:ext cx="406400" cy="514350"/>
    <xdr:pic>
      <xdr:nvPicPr>
        <xdr:cNvPr id="4" name="image153.jpg" title="Зображення">
          <a:extLst>
            <a:ext uri="{FF2B5EF4-FFF2-40B4-BE49-F238E27FC236}">
              <a16:creationId xmlns:a16="http://schemas.microsoft.com/office/drawing/2014/main" id="{F08F16D6-18C9-4D90-99ED-B7F8516FB295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04800" y="9823450"/>
          <a:ext cx="4064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241300</xdr:colOff>
      <xdr:row>59</xdr:row>
      <xdr:rowOff>19050</xdr:rowOff>
    </xdr:from>
    <xdr:ext cx="527050" cy="533400"/>
    <xdr:pic>
      <xdr:nvPicPr>
        <xdr:cNvPr id="5" name="image155.png">
          <a:extLst>
            <a:ext uri="{FF2B5EF4-FFF2-40B4-BE49-F238E27FC236}">
              <a16:creationId xmlns:a16="http://schemas.microsoft.com/office/drawing/2014/main" id="{27FAC3DD-F5AC-418A-AEC2-6BE2DCA7F028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1300" y="11518900"/>
          <a:ext cx="52705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198120</xdr:colOff>
      <xdr:row>65</xdr:row>
      <xdr:rowOff>31750</xdr:rowOff>
    </xdr:from>
    <xdr:ext cx="601980" cy="520700"/>
    <xdr:pic>
      <xdr:nvPicPr>
        <xdr:cNvPr id="7" name="image174.png" title="Зображення">
          <a:extLst>
            <a:ext uri="{FF2B5EF4-FFF2-40B4-BE49-F238E27FC236}">
              <a16:creationId xmlns:a16="http://schemas.microsoft.com/office/drawing/2014/main" id="{A8192EF6-5334-41E3-A3AA-ECE611A9603D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50520" y="27357070"/>
          <a:ext cx="601980" cy="520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66</xdr:row>
      <xdr:rowOff>6350</xdr:rowOff>
    </xdr:from>
    <xdr:ext cx="641350" cy="533400"/>
    <xdr:pic>
      <xdr:nvPicPr>
        <xdr:cNvPr id="9" name="image161.png" title="Зображення">
          <a:extLst>
            <a:ext uri="{FF2B5EF4-FFF2-40B4-BE49-F238E27FC236}">
              <a16:creationId xmlns:a16="http://schemas.microsoft.com/office/drawing/2014/main" id="{CE0158D3-AA2A-42A2-9275-8825D299E37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71450" y="14922500"/>
          <a:ext cx="64135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292101</xdr:colOff>
      <xdr:row>67</xdr:row>
      <xdr:rowOff>0</xdr:rowOff>
    </xdr:from>
    <xdr:ext cx="520700" cy="571500"/>
    <xdr:pic>
      <xdr:nvPicPr>
        <xdr:cNvPr id="11" name="image163.png" title="Зображення">
          <a:extLst>
            <a:ext uri="{FF2B5EF4-FFF2-40B4-BE49-F238E27FC236}">
              <a16:creationId xmlns:a16="http://schemas.microsoft.com/office/drawing/2014/main" id="{D7B6771E-4170-47F4-BBD9-A162CC1F0025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2101" y="15487650"/>
          <a:ext cx="52070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292101</xdr:colOff>
      <xdr:row>68</xdr:row>
      <xdr:rowOff>0</xdr:rowOff>
    </xdr:from>
    <xdr:ext cx="520700" cy="571500"/>
    <xdr:pic>
      <xdr:nvPicPr>
        <xdr:cNvPr id="12" name="image163.png" title="Зображення">
          <a:extLst>
            <a:ext uri="{FF2B5EF4-FFF2-40B4-BE49-F238E27FC236}">
              <a16:creationId xmlns:a16="http://schemas.microsoft.com/office/drawing/2014/main" id="{542B35B4-B74B-4FA6-81D7-1BE02B7982C9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2101" y="15487650"/>
          <a:ext cx="52070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292101</xdr:colOff>
      <xdr:row>69</xdr:row>
      <xdr:rowOff>0</xdr:rowOff>
    </xdr:from>
    <xdr:ext cx="520700" cy="571500"/>
    <xdr:pic>
      <xdr:nvPicPr>
        <xdr:cNvPr id="13" name="image163.png" title="Зображення">
          <a:extLst>
            <a:ext uri="{FF2B5EF4-FFF2-40B4-BE49-F238E27FC236}">
              <a16:creationId xmlns:a16="http://schemas.microsoft.com/office/drawing/2014/main" id="{5B849956-622A-4768-8C99-145961CE1C5C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2101" y="16059150"/>
          <a:ext cx="52070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292101</xdr:colOff>
      <xdr:row>70</xdr:row>
      <xdr:rowOff>0</xdr:rowOff>
    </xdr:from>
    <xdr:ext cx="520700" cy="571500"/>
    <xdr:pic>
      <xdr:nvPicPr>
        <xdr:cNvPr id="14" name="image163.png" title="Зображення">
          <a:extLst>
            <a:ext uri="{FF2B5EF4-FFF2-40B4-BE49-F238E27FC236}">
              <a16:creationId xmlns:a16="http://schemas.microsoft.com/office/drawing/2014/main" id="{34D49864-7A31-4ECD-BE43-94F3CC89EDB8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2101" y="16630650"/>
          <a:ext cx="52070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292101</xdr:colOff>
      <xdr:row>71</xdr:row>
      <xdr:rowOff>0</xdr:rowOff>
    </xdr:from>
    <xdr:ext cx="520700" cy="571500"/>
    <xdr:pic>
      <xdr:nvPicPr>
        <xdr:cNvPr id="15" name="image163.png" title="Зображення">
          <a:extLst>
            <a:ext uri="{FF2B5EF4-FFF2-40B4-BE49-F238E27FC236}">
              <a16:creationId xmlns:a16="http://schemas.microsoft.com/office/drawing/2014/main" id="{79A48058-86D4-488B-A65C-DEDCECF46A68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2101" y="17202150"/>
          <a:ext cx="520700" cy="5715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317520</xdr:colOff>
      <xdr:row>29</xdr:row>
      <xdr:rowOff>44280</xdr:rowOff>
    </xdr:from>
    <xdr:to>
      <xdr:col>1</xdr:col>
      <xdr:colOff>636480</xdr:colOff>
      <xdr:row>29</xdr:row>
      <xdr:rowOff>532800</xdr:rowOff>
    </xdr:to>
    <xdr:pic>
      <xdr:nvPicPr>
        <xdr:cNvPr id="2" name="Рисунок 71">
          <a:extLst>
            <a:ext uri="{FF2B5EF4-FFF2-40B4-BE49-F238E27FC236}">
              <a16:creationId xmlns:a16="http://schemas.microsoft.com/office/drawing/2014/main" id="{347B2DF5-1368-42D1-B483-2EF12E21E9C4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317520" y="1819740"/>
          <a:ext cx="318960" cy="488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317520</xdr:colOff>
      <xdr:row>30</xdr:row>
      <xdr:rowOff>59400</xdr:rowOff>
    </xdr:from>
    <xdr:to>
      <xdr:col>1</xdr:col>
      <xdr:colOff>688320</xdr:colOff>
      <xdr:row>30</xdr:row>
      <xdr:rowOff>532800</xdr:rowOff>
    </xdr:to>
    <xdr:pic>
      <xdr:nvPicPr>
        <xdr:cNvPr id="6" name="Рисунок 75">
          <a:extLst>
            <a:ext uri="{FF2B5EF4-FFF2-40B4-BE49-F238E27FC236}">
              <a16:creationId xmlns:a16="http://schemas.microsoft.com/office/drawing/2014/main" id="{10607B83-6BE6-4A99-9AD7-6034F726DFB5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317520" y="3549360"/>
          <a:ext cx="370800" cy="47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311040</xdr:colOff>
      <xdr:row>31</xdr:row>
      <xdr:rowOff>74160</xdr:rowOff>
    </xdr:from>
    <xdr:to>
      <xdr:col>1</xdr:col>
      <xdr:colOff>698040</xdr:colOff>
      <xdr:row>31</xdr:row>
      <xdr:rowOff>498240</xdr:rowOff>
    </xdr:to>
    <xdr:pic>
      <xdr:nvPicPr>
        <xdr:cNvPr id="10" name="Рисунок 78">
          <a:extLst>
            <a:ext uri="{FF2B5EF4-FFF2-40B4-BE49-F238E27FC236}">
              <a16:creationId xmlns:a16="http://schemas.microsoft.com/office/drawing/2014/main" id="{C72C2F41-1235-444C-8A37-030D37914A8B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311040" y="5278620"/>
          <a:ext cx="387000" cy="42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291960</xdr:colOff>
      <xdr:row>32</xdr:row>
      <xdr:rowOff>60840</xdr:rowOff>
    </xdr:from>
    <xdr:to>
      <xdr:col>1</xdr:col>
      <xdr:colOff>761400</xdr:colOff>
      <xdr:row>32</xdr:row>
      <xdr:rowOff>515520</xdr:rowOff>
    </xdr:to>
    <xdr:pic>
      <xdr:nvPicPr>
        <xdr:cNvPr id="16" name="Рисунок 80">
          <a:extLst>
            <a:ext uri="{FF2B5EF4-FFF2-40B4-BE49-F238E27FC236}">
              <a16:creationId xmlns:a16="http://schemas.microsoft.com/office/drawing/2014/main" id="{B3D4FEF6-FD23-4176-A838-27F8D4185FFF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291960" y="6979800"/>
          <a:ext cx="469440" cy="45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205740</xdr:colOff>
      <xdr:row>29</xdr:row>
      <xdr:rowOff>137160</xdr:rowOff>
    </xdr:from>
    <xdr:to>
      <xdr:col>14</xdr:col>
      <xdr:colOff>455200</xdr:colOff>
      <xdr:row>29</xdr:row>
      <xdr:rowOff>394240</xdr:rowOff>
    </xdr:to>
    <xdr:pic>
      <xdr:nvPicPr>
        <xdr:cNvPr id="18" name="Рисунок 17" descr="Weblink Icons - Download Free Vector Icons | Noun Project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CF1FDFC-AFBC-49DD-A47A-DB6B45FBA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940" y="504444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205740</xdr:colOff>
      <xdr:row>30</xdr:row>
      <xdr:rowOff>137160</xdr:rowOff>
    </xdr:from>
    <xdr:ext cx="249460" cy="257080"/>
    <xdr:pic>
      <xdr:nvPicPr>
        <xdr:cNvPr id="19" name="Рисунок 18" descr="Weblink Icons - Download Free Vector Icons | Noun Project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061B650-8259-47FF-9CBB-206C69491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940" y="504444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31</xdr:row>
      <xdr:rowOff>137160</xdr:rowOff>
    </xdr:from>
    <xdr:ext cx="249460" cy="257080"/>
    <xdr:pic>
      <xdr:nvPicPr>
        <xdr:cNvPr id="20" name="Рисунок 19" descr="Weblink Icons - Download Free Vector Icons | Noun Project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E15D82D6-A89D-44A4-9F1D-DE46BE0A0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940" y="504444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32</xdr:row>
      <xdr:rowOff>137160</xdr:rowOff>
    </xdr:from>
    <xdr:ext cx="249460" cy="257080"/>
    <xdr:pic>
      <xdr:nvPicPr>
        <xdr:cNvPr id="21" name="Рисунок 20" descr="Weblink Icons - Download Free Vector Icons | Noun Project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6149C80-DC5F-4FB8-A996-54B9C3F6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940" y="504444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33</xdr:row>
      <xdr:rowOff>137160</xdr:rowOff>
    </xdr:from>
    <xdr:ext cx="249460" cy="257080"/>
    <xdr:pic>
      <xdr:nvPicPr>
        <xdr:cNvPr id="22" name="Рисунок 21" descr="Weblink Icons - Download Free Vector Icons | Noun Project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BF9C4D2-2808-4711-970A-874B7BF0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940" y="504444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524510</xdr:colOff>
      <xdr:row>6</xdr:row>
      <xdr:rowOff>106681</xdr:rowOff>
    </xdr:from>
    <xdr:to>
      <xdr:col>2</xdr:col>
      <xdr:colOff>709540</xdr:colOff>
      <xdr:row>8</xdr:row>
      <xdr:rowOff>99061</xdr:rowOff>
    </xdr:to>
    <xdr:grpSp>
      <xdr:nvGrpSpPr>
        <xdr:cNvPr id="28" name="Графіка 183">
          <a:extLst>
            <a:ext uri="{FF2B5EF4-FFF2-40B4-BE49-F238E27FC236}">
              <a16:creationId xmlns:a16="http://schemas.microsoft.com/office/drawing/2014/main" id="{FBFF2D9F-8027-46BA-8FDE-12DE042B064B}"/>
            </a:ext>
          </a:extLst>
        </xdr:cNvPr>
        <xdr:cNvGrpSpPr/>
      </xdr:nvGrpSpPr>
      <xdr:grpSpPr>
        <a:xfrm>
          <a:off x="669290" y="1036321"/>
          <a:ext cx="1175630" cy="449580"/>
          <a:chOff x="3625849" y="203497"/>
          <a:chExt cx="1093887" cy="441028"/>
        </a:xfrm>
        <a:solidFill>
          <a:srgbClr val="006D8F"/>
        </a:solidFill>
      </xdr:grpSpPr>
      <xdr:sp macro="" textlink="">
        <xdr:nvSpPr>
          <xdr:cNvPr id="29" name="Полілінія: фігура 28">
            <a:extLst>
              <a:ext uri="{FF2B5EF4-FFF2-40B4-BE49-F238E27FC236}">
                <a16:creationId xmlns:a16="http://schemas.microsoft.com/office/drawing/2014/main" id="{D12D00A6-DA05-C65D-0668-190E3695868A}"/>
              </a:ext>
            </a:extLst>
          </xdr:cNvPr>
          <xdr:cNvSpPr/>
        </xdr:nvSpPr>
        <xdr:spPr>
          <a:xfrm>
            <a:off x="4063404" y="203497"/>
            <a:ext cx="215304" cy="441027"/>
          </a:xfrm>
          <a:custGeom>
            <a:avLst/>
            <a:gdLst>
              <a:gd name="connsiteX0" fmla="*/ 0 w 215304"/>
              <a:gd name="connsiteY0" fmla="*/ 437555 h 441027"/>
              <a:gd name="connsiteX1" fmla="*/ 0 w 215304"/>
              <a:gd name="connsiteY1" fmla="*/ 152797 h 441027"/>
              <a:gd name="connsiteX2" fmla="*/ 38199 w 215304"/>
              <a:gd name="connsiteY2" fmla="*/ 38199 h 441027"/>
              <a:gd name="connsiteX3" fmla="*/ 152797 w 215304"/>
              <a:gd name="connsiteY3" fmla="*/ 0 h 441027"/>
              <a:gd name="connsiteX4" fmla="*/ 215305 w 215304"/>
              <a:gd name="connsiteY4" fmla="*/ 0 h 441027"/>
              <a:gd name="connsiteX5" fmla="*/ 215305 w 215304"/>
              <a:gd name="connsiteY5" fmla="*/ 55563 h 441027"/>
              <a:gd name="connsiteX6" fmla="*/ 142379 w 215304"/>
              <a:gd name="connsiteY6" fmla="*/ 55563 h 441027"/>
              <a:gd name="connsiteX7" fmla="*/ 76399 w 215304"/>
              <a:gd name="connsiteY7" fmla="*/ 79871 h 441027"/>
              <a:gd name="connsiteX8" fmla="*/ 55563 w 215304"/>
              <a:gd name="connsiteY8" fmla="*/ 145852 h 441027"/>
              <a:gd name="connsiteX9" fmla="*/ 55563 w 215304"/>
              <a:gd name="connsiteY9" fmla="*/ 194469 h 441027"/>
              <a:gd name="connsiteX10" fmla="*/ 201414 w 215304"/>
              <a:gd name="connsiteY10" fmla="*/ 194469 h 441027"/>
              <a:gd name="connsiteX11" fmla="*/ 201414 w 215304"/>
              <a:gd name="connsiteY11" fmla="*/ 250032 h 441027"/>
              <a:gd name="connsiteX12" fmla="*/ 55563 w 215304"/>
              <a:gd name="connsiteY12" fmla="*/ 250032 h 441027"/>
              <a:gd name="connsiteX13" fmla="*/ 55563 w 215304"/>
              <a:gd name="connsiteY13" fmla="*/ 441028 h 441027"/>
              <a:gd name="connsiteX14" fmla="*/ 0 w 215304"/>
              <a:gd name="connsiteY14" fmla="*/ 441028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215304" h="441027">
                <a:moveTo>
                  <a:pt x="0" y="437555"/>
                </a:moveTo>
                <a:lnTo>
                  <a:pt x="0" y="152797"/>
                </a:lnTo>
                <a:cubicBezTo>
                  <a:pt x="0" y="100707"/>
                  <a:pt x="13891" y="62508"/>
                  <a:pt x="38199" y="38199"/>
                </a:cubicBezTo>
                <a:cubicBezTo>
                  <a:pt x="62508" y="13891"/>
                  <a:pt x="100707" y="0"/>
                  <a:pt x="152797" y="0"/>
                </a:cubicBezTo>
                <a:lnTo>
                  <a:pt x="215305" y="0"/>
                </a:lnTo>
                <a:lnTo>
                  <a:pt x="215305" y="55563"/>
                </a:lnTo>
                <a:lnTo>
                  <a:pt x="142379" y="55563"/>
                </a:lnTo>
                <a:cubicBezTo>
                  <a:pt x="114598" y="55563"/>
                  <a:pt x="93762" y="62508"/>
                  <a:pt x="76399" y="79871"/>
                </a:cubicBezTo>
                <a:cubicBezTo>
                  <a:pt x="62508" y="93762"/>
                  <a:pt x="55563" y="118070"/>
                  <a:pt x="55563" y="145852"/>
                </a:cubicBezTo>
                <a:lnTo>
                  <a:pt x="55563" y="194469"/>
                </a:lnTo>
                <a:lnTo>
                  <a:pt x="201414" y="194469"/>
                </a:lnTo>
                <a:lnTo>
                  <a:pt x="201414" y="250032"/>
                </a:lnTo>
                <a:lnTo>
                  <a:pt x="55563" y="250032"/>
                </a:lnTo>
                <a:lnTo>
                  <a:pt x="55563" y="441028"/>
                </a:lnTo>
                <a:lnTo>
                  <a:pt x="0" y="441028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0" name="Полілінія: фігура 29">
            <a:extLst>
              <a:ext uri="{FF2B5EF4-FFF2-40B4-BE49-F238E27FC236}">
                <a16:creationId xmlns:a16="http://schemas.microsoft.com/office/drawing/2014/main" id="{245221F1-0FA6-0A57-DBB8-5B5DF921E428}"/>
              </a:ext>
            </a:extLst>
          </xdr:cNvPr>
          <xdr:cNvSpPr/>
        </xdr:nvSpPr>
        <xdr:spPr>
          <a:xfrm>
            <a:off x="4348162" y="203497"/>
            <a:ext cx="368101" cy="441027"/>
          </a:xfrm>
          <a:custGeom>
            <a:avLst/>
            <a:gdLst>
              <a:gd name="connsiteX0" fmla="*/ 0 w 368101"/>
              <a:gd name="connsiteY0" fmla="*/ 437555 h 441027"/>
              <a:gd name="connsiteX1" fmla="*/ 0 w 368101"/>
              <a:gd name="connsiteY1" fmla="*/ 378520 h 441027"/>
              <a:gd name="connsiteX2" fmla="*/ 45145 w 368101"/>
              <a:gd name="connsiteY2" fmla="*/ 378520 h 441027"/>
              <a:gd name="connsiteX3" fmla="*/ 83344 w 368101"/>
              <a:gd name="connsiteY3" fmla="*/ 368102 h 441027"/>
              <a:gd name="connsiteX4" fmla="*/ 111125 w 368101"/>
              <a:gd name="connsiteY4" fmla="*/ 336848 h 441027"/>
              <a:gd name="connsiteX5" fmla="*/ 131961 w 368101"/>
              <a:gd name="connsiteY5" fmla="*/ 288231 h 441027"/>
              <a:gd name="connsiteX6" fmla="*/ 159742 w 368101"/>
              <a:gd name="connsiteY6" fmla="*/ 208360 h 441027"/>
              <a:gd name="connsiteX7" fmla="*/ 184051 w 368101"/>
              <a:gd name="connsiteY7" fmla="*/ 135434 h 441027"/>
              <a:gd name="connsiteX8" fmla="*/ 215305 w 368101"/>
              <a:gd name="connsiteY8" fmla="*/ 62508 h 441027"/>
              <a:gd name="connsiteX9" fmla="*/ 256977 w 368101"/>
              <a:gd name="connsiteY9" fmla="*/ 17363 h 441027"/>
              <a:gd name="connsiteX10" fmla="*/ 316012 w 368101"/>
              <a:gd name="connsiteY10" fmla="*/ 0 h 441027"/>
              <a:gd name="connsiteX11" fmla="*/ 368102 w 368101"/>
              <a:gd name="connsiteY11" fmla="*/ 0 h 441027"/>
              <a:gd name="connsiteX12" fmla="*/ 368102 w 368101"/>
              <a:gd name="connsiteY12" fmla="*/ 59035 h 441027"/>
              <a:gd name="connsiteX13" fmla="*/ 336848 w 368101"/>
              <a:gd name="connsiteY13" fmla="*/ 59035 h 441027"/>
              <a:gd name="connsiteX14" fmla="*/ 295176 w 368101"/>
              <a:gd name="connsiteY14" fmla="*/ 69453 h 441027"/>
              <a:gd name="connsiteX15" fmla="*/ 267395 w 368101"/>
              <a:gd name="connsiteY15" fmla="*/ 100707 h 441027"/>
              <a:gd name="connsiteX16" fmla="*/ 243086 w 368101"/>
              <a:gd name="connsiteY16" fmla="*/ 152797 h 441027"/>
              <a:gd name="connsiteX17" fmla="*/ 211832 w 368101"/>
              <a:gd name="connsiteY17" fmla="*/ 246559 h 441027"/>
              <a:gd name="connsiteX18" fmla="*/ 177106 w 368101"/>
              <a:gd name="connsiteY18" fmla="*/ 340321 h 441027"/>
              <a:gd name="connsiteX19" fmla="*/ 142379 w 368101"/>
              <a:gd name="connsiteY19" fmla="*/ 399356 h 441027"/>
              <a:gd name="connsiteX20" fmla="*/ 100707 w 368101"/>
              <a:gd name="connsiteY20" fmla="*/ 430610 h 441027"/>
              <a:gd name="connsiteX21" fmla="*/ 48617 w 368101"/>
              <a:gd name="connsiteY21" fmla="*/ 441028 h 441027"/>
              <a:gd name="connsiteX22" fmla="*/ 0 w 368101"/>
              <a:gd name="connsiteY22" fmla="*/ 437555 h 441027"/>
              <a:gd name="connsiteX23" fmla="*/ 0 w 368101"/>
              <a:gd name="connsiteY23" fmla="*/ 437555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368101" h="441027">
                <a:moveTo>
                  <a:pt x="0" y="437555"/>
                </a:moveTo>
                <a:lnTo>
                  <a:pt x="0" y="378520"/>
                </a:lnTo>
                <a:lnTo>
                  <a:pt x="45145" y="378520"/>
                </a:lnTo>
                <a:cubicBezTo>
                  <a:pt x="59035" y="378520"/>
                  <a:pt x="72926" y="375047"/>
                  <a:pt x="83344" y="368102"/>
                </a:cubicBezTo>
                <a:cubicBezTo>
                  <a:pt x="93762" y="361157"/>
                  <a:pt x="104180" y="350739"/>
                  <a:pt x="111125" y="336848"/>
                </a:cubicBezTo>
                <a:cubicBezTo>
                  <a:pt x="118070" y="322957"/>
                  <a:pt x="125016" y="305594"/>
                  <a:pt x="131961" y="288231"/>
                </a:cubicBezTo>
                <a:cubicBezTo>
                  <a:pt x="138906" y="270868"/>
                  <a:pt x="149324" y="243086"/>
                  <a:pt x="159742" y="208360"/>
                </a:cubicBezTo>
                <a:cubicBezTo>
                  <a:pt x="166688" y="190996"/>
                  <a:pt x="173633" y="166688"/>
                  <a:pt x="184051" y="135434"/>
                </a:cubicBezTo>
                <a:cubicBezTo>
                  <a:pt x="194469" y="104180"/>
                  <a:pt x="204887" y="79871"/>
                  <a:pt x="215305" y="62508"/>
                </a:cubicBezTo>
                <a:cubicBezTo>
                  <a:pt x="225723" y="45145"/>
                  <a:pt x="239614" y="27781"/>
                  <a:pt x="256977" y="17363"/>
                </a:cubicBezTo>
                <a:cubicBezTo>
                  <a:pt x="274340" y="6945"/>
                  <a:pt x="291703" y="0"/>
                  <a:pt x="316012" y="0"/>
                </a:cubicBezTo>
                <a:lnTo>
                  <a:pt x="368102" y="0"/>
                </a:lnTo>
                <a:lnTo>
                  <a:pt x="368102" y="59035"/>
                </a:lnTo>
                <a:lnTo>
                  <a:pt x="336848" y="59035"/>
                </a:lnTo>
                <a:cubicBezTo>
                  <a:pt x="319485" y="59035"/>
                  <a:pt x="309067" y="62508"/>
                  <a:pt x="295176" y="69453"/>
                </a:cubicBezTo>
                <a:cubicBezTo>
                  <a:pt x="284758" y="76399"/>
                  <a:pt x="274340" y="86817"/>
                  <a:pt x="267395" y="100707"/>
                </a:cubicBezTo>
                <a:cubicBezTo>
                  <a:pt x="260449" y="114598"/>
                  <a:pt x="250032" y="131961"/>
                  <a:pt x="243086" y="152797"/>
                </a:cubicBezTo>
                <a:cubicBezTo>
                  <a:pt x="236141" y="173633"/>
                  <a:pt x="225723" y="204887"/>
                  <a:pt x="211832" y="246559"/>
                </a:cubicBezTo>
                <a:cubicBezTo>
                  <a:pt x="201414" y="284758"/>
                  <a:pt x="187524" y="316012"/>
                  <a:pt x="177106" y="340321"/>
                </a:cubicBezTo>
                <a:cubicBezTo>
                  <a:pt x="166688" y="364629"/>
                  <a:pt x="152797" y="385465"/>
                  <a:pt x="142379" y="399356"/>
                </a:cubicBezTo>
                <a:cubicBezTo>
                  <a:pt x="128488" y="413247"/>
                  <a:pt x="114598" y="423665"/>
                  <a:pt x="100707" y="430610"/>
                </a:cubicBezTo>
                <a:cubicBezTo>
                  <a:pt x="86816" y="437555"/>
                  <a:pt x="69453" y="441028"/>
                  <a:pt x="48617" y="441028"/>
                </a:cubicBezTo>
                <a:lnTo>
                  <a:pt x="0" y="437555"/>
                </a:lnTo>
                <a:lnTo>
                  <a:pt x="0" y="437555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1" name="Полілінія: фігура 30">
            <a:extLst>
              <a:ext uri="{FF2B5EF4-FFF2-40B4-BE49-F238E27FC236}">
                <a16:creationId xmlns:a16="http://schemas.microsoft.com/office/drawing/2014/main" id="{BFA1D1ED-1A7C-502A-3D7C-1F51BF5B2373}"/>
              </a:ext>
            </a:extLst>
          </xdr:cNvPr>
          <xdr:cNvSpPr/>
        </xdr:nvSpPr>
        <xdr:spPr>
          <a:xfrm>
            <a:off x="4591248" y="588963"/>
            <a:ext cx="55562" cy="52089"/>
          </a:xfrm>
          <a:custGeom>
            <a:avLst/>
            <a:gdLst>
              <a:gd name="connsiteX0" fmla="*/ 55563 w 55562"/>
              <a:gd name="connsiteY0" fmla="*/ 10418 h 52089"/>
              <a:gd name="connsiteX1" fmla="*/ 34727 w 55562"/>
              <a:gd name="connsiteY1" fmla="*/ 10418 h 52089"/>
              <a:gd name="connsiteX2" fmla="*/ 34727 w 55562"/>
              <a:gd name="connsiteY2" fmla="*/ 52090 h 52089"/>
              <a:gd name="connsiteX3" fmla="*/ 24309 w 55562"/>
              <a:gd name="connsiteY3" fmla="*/ 52090 h 52089"/>
              <a:gd name="connsiteX4" fmla="*/ 24309 w 55562"/>
              <a:gd name="connsiteY4" fmla="*/ 10418 h 52089"/>
              <a:gd name="connsiteX5" fmla="*/ 0 w 55562"/>
              <a:gd name="connsiteY5" fmla="*/ 10418 h 52089"/>
              <a:gd name="connsiteX6" fmla="*/ 0 w 55562"/>
              <a:gd name="connsiteY6" fmla="*/ 0 h 52089"/>
              <a:gd name="connsiteX7" fmla="*/ 55563 w 55562"/>
              <a:gd name="connsiteY7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562" h="52089">
                <a:moveTo>
                  <a:pt x="55563" y="10418"/>
                </a:moveTo>
                <a:lnTo>
                  <a:pt x="34727" y="10418"/>
                </a:lnTo>
                <a:lnTo>
                  <a:pt x="34727" y="52090"/>
                </a:lnTo>
                <a:lnTo>
                  <a:pt x="24309" y="52090"/>
                </a:lnTo>
                <a:lnTo>
                  <a:pt x="24309" y="10418"/>
                </a:lnTo>
                <a:lnTo>
                  <a:pt x="0" y="10418"/>
                </a:lnTo>
                <a:lnTo>
                  <a:pt x="0" y="0"/>
                </a:lnTo>
                <a:lnTo>
                  <a:pt x="55563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2" name="Полілінія: фігура 31">
            <a:extLst>
              <a:ext uri="{FF2B5EF4-FFF2-40B4-BE49-F238E27FC236}">
                <a16:creationId xmlns:a16="http://schemas.microsoft.com/office/drawing/2014/main" id="{CC0C7A18-D25A-5D48-2076-E4903D46136D}"/>
              </a:ext>
            </a:extLst>
          </xdr:cNvPr>
          <xdr:cNvSpPr/>
        </xdr:nvSpPr>
        <xdr:spPr>
          <a:xfrm>
            <a:off x="4653756" y="588963"/>
            <a:ext cx="65980" cy="52089"/>
          </a:xfrm>
          <a:custGeom>
            <a:avLst/>
            <a:gdLst>
              <a:gd name="connsiteX0" fmla="*/ 65981 w 65980"/>
              <a:gd name="connsiteY0" fmla="*/ 52090 h 52089"/>
              <a:gd name="connsiteX1" fmla="*/ 55563 w 65980"/>
              <a:gd name="connsiteY1" fmla="*/ 52090 h 52089"/>
              <a:gd name="connsiteX2" fmla="*/ 55563 w 65980"/>
              <a:gd name="connsiteY2" fmla="*/ 17363 h 52089"/>
              <a:gd name="connsiteX3" fmla="*/ 31254 w 65980"/>
              <a:gd name="connsiteY3" fmla="*/ 52090 h 52089"/>
              <a:gd name="connsiteX4" fmla="*/ 10418 w 65980"/>
              <a:gd name="connsiteY4" fmla="*/ 17363 h 52089"/>
              <a:gd name="connsiteX5" fmla="*/ 10418 w 65980"/>
              <a:gd name="connsiteY5" fmla="*/ 52090 h 52089"/>
              <a:gd name="connsiteX6" fmla="*/ 0 w 65980"/>
              <a:gd name="connsiteY6" fmla="*/ 52090 h 52089"/>
              <a:gd name="connsiteX7" fmla="*/ 0 w 65980"/>
              <a:gd name="connsiteY7" fmla="*/ 0 h 52089"/>
              <a:gd name="connsiteX8" fmla="*/ 10418 w 65980"/>
              <a:gd name="connsiteY8" fmla="*/ 0 h 52089"/>
              <a:gd name="connsiteX9" fmla="*/ 31254 w 65980"/>
              <a:gd name="connsiteY9" fmla="*/ 31254 h 52089"/>
              <a:gd name="connsiteX10" fmla="*/ 55563 w 65980"/>
              <a:gd name="connsiteY10" fmla="*/ 0 h 52089"/>
              <a:gd name="connsiteX11" fmla="*/ 65981 w 65980"/>
              <a:gd name="connsiteY11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5980" h="52089">
                <a:moveTo>
                  <a:pt x="65981" y="52090"/>
                </a:moveTo>
                <a:lnTo>
                  <a:pt x="55563" y="52090"/>
                </a:lnTo>
                <a:lnTo>
                  <a:pt x="55563" y="17363"/>
                </a:lnTo>
                <a:lnTo>
                  <a:pt x="31254" y="52090"/>
                </a:lnTo>
                <a:lnTo>
                  <a:pt x="10418" y="17363"/>
                </a:lnTo>
                <a:lnTo>
                  <a:pt x="10418" y="52090"/>
                </a:lnTo>
                <a:lnTo>
                  <a:pt x="0" y="52090"/>
                </a:lnTo>
                <a:lnTo>
                  <a:pt x="0" y="0"/>
                </a:lnTo>
                <a:lnTo>
                  <a:pt x="10418" y="0"/>
                </a:lnTo>
                <a:lnTo>
                  <a:pt x="31254" y="31254"/>
                </a:lnTo>
                <a:lnTo>
                  <a:pt x="55563" y="0"/>
                </a:lnTo>
                <a:lnTo>
                  <a:pt x="65981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3" name="Полілінія: фігура 32">
            <a:extLst>
              <a:ext uri="{FF2B5EF4-FFF2-40B4-BE49-F238E27FC236}">
                <a16:creationId xmlns:a16="http://schemas.microsoft.com/office/drawing/2014/main" id="{DA0AD650-91BB-8FB4-7801-69D810876FE2}"/>
              </a:ext>
            </a:extLst>
          </xdr:cNvPr>
          <xdr:cNvSpPr/>
        </xdr:nvSpPr>
        <xdr:spPr>
          <a:xfrm>
            <a:off x="3625849" y="206970"/>
            <a:ext cx="326429" cy="437555"/>
          </a:xfrm>
          <a:custGeom>
            <a:avLst/>
            <a:gdLst>
              <a:gd name="connsiteX0" fmla="*/ 0 w 326429"/>
              <a:gd name="connsiteY0" fmla="*/ 246559 h 437555"/>
              <a:gd name="connsiteX1" fmla="*/ 263922 w 326429"/>
              <a:gd name="connsiteY1" fmla="*/ 0 h 437555"/>
              <a:gd name="connsiteX2" fmla="*/ 211832 w 326429"/>
              <a:gd name="connsiteY2" fmla="*/ 170160 h 437555"/>
              <a:gd name="connsiteX3" fmla="*/ 326430 w 326429"/>
              <a:gd name="connsiteY3" fmla="*/ 170160 h 437555"/>
              <a:gd name="connsiteX4" fmla="*/ 79871 w 326429"/>
              <a:gd name="connsiteY4" fmla="*/ 437555 h 437555"/>
              <a:gd name="connsiteX5" fmla="*/ 138906 w 326429"/>
              <a:gd name="connsiteY5" fmla="*/ 246559 h 4375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26429" h="437555">
                <a:moveTo>
                  <a:pt x="0" y="246559"/>
                </a:moveTo>
                <a:lnTo>
                  <a:pt x="263922" y="0"/>
                </a:lnTo>
                <a:lnTo>
                  <a:pt x="211832" y="170160"/>
                </a:lnTo>
                <a:lnTo>
                  <a:pt x="326430" y="170160"/>
                </a:lnTo>
                <a:lnTo>
                  <a:pt x="79871" y="437555"/>
                </a:lnTo>
                <a:lnTo>
                  <a:pt x="138906" y="246559"/>
                </a:lnTo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</xdr:grpSp>
    <xdr:clientData/>
  </xdr:twoCellAnchor>
  <xdr:twoCellAnchor>
    <xdr:from>
      <xdr:col>1</xdr:col>
      <xdr:colOff>167640</xdr:colOff>
      <xdr:row>0</xdr:row>
      <xdr:rowOff>53340</xdr:rowOff>
    </xdr:from>
    <xdr:to>
      <xdr:col>2</xdr:col>
      <xdr:colOff>981710</xdr:colOff>
      <xdr:row>4</xdr:row>
      <xdr:rowOff>83538</xdr:rowOff>
    </xdr:to>
    <xdr:grpSp>
      <xdr:nvGrpSpPr>
        <xdr:cNvPr id="34" name="Графіка 118">
          <a:extLst>
            <a:ext uri="{FF2B5EF4-FFF2-40B4-BE49-F238E27FC236}">
              <a16:creationId xmlns:a16="http://schemas.microsoft.com/office/drawing/2014/main" id="{21C3E59E-A614-4AA6-AB29-625D9C8ED4B6}"/>
            </a:ext>
          </a:extLst>
        </xdr:cNvPr>
        <xdr:cNvGrpSpPr/>
      </xdr:nvGrpSpPr>
      <xdr:grpSpPr>
        <a:xfrm>
          <a:off x="312420" y="53340"/>
          <a:ext cx="1804670" cy="571218"/>
          <a:chOff x="1352792" y="57431"/>
          <a:chExt cx="1608618" cy="540143"/>
        </a:xfrm>
      </xdr:grpSpPr>
      <xdr:sp macro="" textlink="">
        <xdr:nvSpPr>
          <xdr:cNvPr id="35" name="Полілінія: фігура 34">
            <a:extLst>
              <a:ext uri="{FF2B5EF4-FFF2-40B4-BE49-F238E27FC236}">
                <a16:creationId xmlns:a16="http://schemas.microsoft.com/office/drawing/2014/main" id="{7B4B075E-06DC-191F-E781-9BD7BEAE10A4}"/>
              </a:ext>
            </a:extLst>
          </xdr:cNvPr>
          <xdr:cNvSpPr/>
        </xdr:nvSpPr>
        <xdr:spPr>
          <a:xfrm>
            <a:off x="1746711" y="166888"/>
            <a:ext cx="94120" cy="116600"/>
          </a:xfrm>
          <a:custGeom>
            <a:avLst/>
            <a:gdLst>
              <a:gd name="connsiteX0" fmla="*/ 94042 w 94120"/>
              <a:gd name="connsiteY0" fmla="*/ 116596 h 116600"/>
              <a:gd name="connsiteX1" fmla="*/ 74574 w 94120"/>
              <a:gd name="connsiteY1" fmla="*/ 116596 h 116600"/>
              <a:gd name="connsiteX2" fmla="*/ 74574 w 94120"/>
              <a:gd name="connsiteY2" fmla="*/ 17294 h 116600"/>
              <a:gd name="connsiteX3" fmla="*/ 19320 w 94120"/>
              <a:gd name="connsiteY3" fmla="*/ 17294 h 116600"/>
              <a:gd name="connsiteX4" fmla="*/ 19320 w 94120"/>
              <a:gd name="connsiteY4" fmla="*/ 116596 h 116600"/>
              <a:gd name="connsiteX5" fmla="*/ -9 w 94120"/>
              <a:gd name="connsiteY5" fmla="*/ 116596 h 116600"/>
              <a:gd name="connsiteX6" fmla="*/ -9 w 94120"/>
              <a:gd name="connsiteY6" fmla="*/ -4 h 116600"/>
              <a:gd name="connsiteX7" fmla="*/ 94112 w 94120"/>
              <a:gd name="connsiteY7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94120" h="116600">
                <a:moveTo>
                  <a:pt x="94042" y="116596"/>
                </a:moveTo>
                <a:lnTo>
                  <a:pt x="74574" y="116596"/>
                </a:lnTo>
                <a:lnTo>
                  <a:pt x="74574" y="17294"/>
                </a:lnTo>
                <a:lnTo>
                  <a:pt x="19320" y="17294"/>
                </a:lnTo>
                <a:lnTo>
                  <a:pt x="19320" y="116596"/>
                </a:lnTo>
                <a:lnTo>
                  <a:pt x="-9" y="116596"/>
                </a:lnTo>
                <a:lnTo>
                  <a:pt x="-9" y="-4"/>
                </a:lnTo>
                <a:lnTo>
                  <a:pt x="94112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6" name="Полілінія: фігура 35">
            <a:extLst>
              <a:ext uri="{FF2B5EF4-FFF2-40B4-BE49-F238E27FC236}">
                <a16:creationId xmlns:a16="http://schemas.microsoft.com/office/drawing/2014/main" id="{3E21DA64-3F30-CCB2-4674-0BF88EFC8D23}"/>
              </a:ext>
            </a:extLst>
          </xdr:cNvPr>
          <xdr:cNvSpPr/>
        </xdr:nvSpPr>
        <xdr:spPr>
          <a:xfrm>
            <a:off x="1869334" y="166800"/>
            <a:ext cx="77571" cy="116407"/>
          </a:xfrm>
          <a:custGeom>
            <a:avLst/>
            <a:gdLst>
              <a:gd name="connsiteX0" fmla="*/ 19250 w 77571"/>
              <a:gd name="connsiteY0" fmla="*/ 74386 h 116407"/>
              <a:gd name="connsiteX1" fmla="*/ 19250 w 77571"/>
              <a:gd name="connsiteY1" fmla="*/ 116404 h 116407"/>
              <a:gd name="connsiteX2" fmla="*/ -9 w 77571"/>
              <a:gd name="connsiteY2" fmla="*/ 116404 h 116407"/>
              <a:gd name="connsiteX3" fmla="*/ -9 w 77571"/>
              <a:gd name="connsiteY3" fmla="*/ 84 h 116407"/>
              <a:gd name="connsiteX4" fmla="*/ 35357 w 77571"/>
              <a:gd name="connsiteY4" fmla="*/ 84 h 116407"/>
              <a:gd name="connsiteX5" fmla="*/ 66450 w 77571"/>
              <a:gd name="connsiteY5" fmla="*/ 9398 h 116407"/>
              <a:gd name="connsiteX6" fmla="*/ 77515 w 77571"/>
              <a:gd name="connsiteY6" fmla="*/ 35729 h 116407"/>
              <a:gd name="connsiteX7" fmla="*/ 65960 w 77571"/>
              <a:gd name="connsiteY7" fmla="*/ 63741 h 116407"/>
              <a:gd name="connsiteX8" fmla="*/ 34726 w 77571"/>
              <a:gd name="connsiteY8" fmla="*/ 74526 h 116407"/>
              <a:gd name="connsiteX9" fmla="*/ 19250 w 77571"/>
              <a:gd name="connsiteY9" fmla="*/ 15981 h 116407"/>
              <a:gd name="connsiteX10" fmla="*/ 19250 w 77571"/>
              <a:gd name="connsiteY10" fmla="*/ 58979 h 116407"/>
              <a:gd name="connsiteX11" fmla="*/ 31785 w 77571"/>
              <a:gd name="connsiteY11" fmla="*/ 58979 h 116407"/>
              <a:gd name="connsiteX12" fmla="*/ 50693 w 77571"/>
              <a:gd name="connsiteY12" fmla="*/ 53167 h 116407"/>
              <a:gd name="connsiteX13" fmla="*/ 57206 w 77571"/>
              <a:gd name="connsiteY13" fmla="*/ 36920 h 116407"/>
              <a:gd name="connsiteX14" fmla="*/ 33326 w 77571"/>
              <a:gd name="connsiteY14" fmla="*/ 16331 h 1164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77571" h="116407">
                <a:moveTo>
                  <a:pt x="19250" y="74386"/>
                </a:moveTo>
                <a:lnTo>
                  <a:pt x="19250" y="116404"/>
                </a:lnTo>
                <a:lnTo>
                  <a:pt x="-9" y="116404"/>
                </a:lnTo>
                <a:lnTo>
                  <a:pt x="-9" y="84"/>
                </a:lnTo>
                <a:lnTo>
                  <a:pt x="35357" y="84"/>
                </a:lnTo>
                <a:cubicBezTo>
                  <a:pt x="46498" y="-597"/>
                  <a:pt x="57518" y="2704"/>
                  <a:pt x="66450" y="9398"/>
                </a:cubicBezTo>
                <a:cubicBezTo>
                  <a:pt x="73979" y="16015"/>
                  <a:pt x="78057" y="25720"/>
                  <a:pt x="77515" y="35729"/>
                </a:cubicBezTo>
                <a:cubicBezTo>
                  <a:pt x="77906" y="46300"/>
                  <a:pt x="73690" y="56520"/>
                  <a:pt x="65960" y="63741"/>
                </a:cubicBezTo>
                <a:cubicBezTo>
                  <a:pt x="57350" y="71266"/>
                  <a:pt x="46145" y="75135"/>
                  <a:pt x="34726" y="74526"/>
                </a:cubicBezTo>
                <a:close/>
                <a:moveTo>
                  <a:pt x="19250" y="15981"/>
                </a:moveTo>
                <a:lnTo>
                  <a:pt x="19250" y="58979"/>
                </a:lnTo>
                <a:lnTo>
                  <a:pt x="31785" y="58979"/>
                </a:lnTo>
                <a:cubicBezTo>
                  <a:pt x="38585" y="59406"/>
                  <a:pt x="45307" y="57339"/>
                  <a:pt x="50693" y="53167"/>
                </a:cubicBezTo>
                <a:cubicBezTo>
                  <a:pt x="55181" y="48995"/>
                  <a:pt x="57570" y="43036"/>
                  <a:pt x="57206" y="36920"/>
                </a:cubicBezTo>
                <a:cubicBezTo>
                  <a:pt x="57206" y="23194"/>
                  <a:pt x="49246" y="16331"/>
                  <a:pt x="33326" y="1633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7" name="Полілінія: фігура 36">
            <a:extLst>
              <a:ext uri="{FF2B5EF4-FFF2-40B4-BE49-F238E27FC236}">
                <a16:creationId xmlns:a16="http://schemas.microsoft.com/office/drawing/2014/main" id="{FB4036C4-388D-6090-47B3-55861ECE9CBF}"/>
              </a:ext>
            </a:extLst>
          </xdr:cNvPr>
          <xdr:cNvSpPr/>
        </xdr:nvSpPr>
        <xdr:spPr>
          <a:xfrm>
            <a:off x="1958401" y="164854"/>
            <a:ext cx="112297" cy="120651"/>
          </a:xfrm>
          <a:custGeom>
            <a:avLst/>
            <a:gdLst>
              <a:gd name="connsiteX0" fmla="*/ 55677 w 112297"/>
              <a:gd name="connsiteY0" fmla="*/ 120591 h 120651"/>
              <a:gd name="connsiteX1" fmla="*/ 15270 w 112297"/>
              <a:gd name="connsiteY1" fmla="*/ 104204 h 120651"/>
              <a:gd name="connsiteX2" fmla="*/ 73 w 112297"/>
              <a:gd name="connsiteY2" fmla="*/ 61696 h 120651"/>
              <a:gd name="connsiteX3" fmla="*/ 15550 w 112297"/>
              <a:gd name="connsiteY3" fmla="*/ 16806 h 120651"/>
              <a:gd name="connsiteX4" fmla="*/ 57568 w 112297"/>
              <a:gd name="connsiteY4" fmla="*/ 69 h 120651"/>
              <a:gd name="connsiteX5" fmla="*/ 97135 w 112297"/>
              <a:gd name="connsiteY5" fmla="*/ 16316 h 120651"/>
              <a:gd name="connsiteX6" fmla="*/ 112191 w 112297"/>
              <a:gd name="connsiteY6" fmla="*/ 58824 h 120651"/>
              <a:gd name="connsiteX7" fmla="*/ 96784 w 112297"/>
              <a:gd name="connsiteY7" fmla="*/ 103994 h 120651"/>
              <a:gd name="connsiteX8" fmla="*/ 55677 w 112297"/>
              <a:gd name="connsiteY8" fmla="*/ 120591 h 120651"/>
              <a:gd name="connsiteX9" fmla="*/ 56517 w 112297"/>
              <a:gd name="connsiteY9" fmla="*/ 17016 h 120651"/>
              <a:gd name="connsiteX10" fmla="*/ 30466 w 112297"/>
              <a:gd name="connsiteY10" fmla="*/ 28992 h 120651"/>
              <a:gd name="connsiteX11" fmla="*/ 20452 w 112297"/>
              <a:gd name="connsiteY11" fmla="*/ 60505 h 120651"/>
              <a:gd name="connsiteX12" fmla="*/ 30186 w 112297"/>
              <a:gd name="connsiteY12" fmla="*/ 91809 h 120651"/>
              <a:gd name="connsiteX13" fmla="*/ 55747 w 112297"/>
              <a:gd name="connsiteY13" fmla="*/ 103644 h 120651"/>
              <a:gd name="connsiteX14" fmla="*/ 82429 w 112297"/>
              <a:gd name="connsiteY14" fmla="*/ 92369 h 120651"/>
              <a:gd name="connsiteX15" fmla="*/ 91883 w 112297"/>
              <a:gd name="connsiteY15" fmla="*/ 60925 h 120651"/>
              <a:gd name="connsiteX16" fmla="*/ 82429 w 112297"/>
              <a:gd name="connsiteY16" fmla="*/ 28431 h 120651"/>
              <a:gd name="connsiteX17" fmla="*/ 56517 w 112297"/>
              <a:gd name="connsiteY17" fmla="*/ 17016 h 1206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12297" h="120651">
                <a:moveTo>
                  <a:pt x="55677" y="120591"/>
                </a:moveTo>
                <a:cubicBezTo>
                  <a:pt x="40466" y="121261"/>
                  <a:pt x="25717" y="115279"/>
                  <a:pt x="15270" y="104204"/>
                </a:cubicBezTo>
                <a:cubicBezTo>
                  <a:pt x="4872" y="92548"/>
                  <a:pt x="-579" y="77302"/>
                  <a:pt x="73" y="61696"/>
                </a:cubicBezTo>
                <a:cubicBezTo>
                  <a:pt x="-758" y="45295"/>
                  <a:pt x="4788" y="29210"/>
                  <a:pt x="15550" y="16806"/>
                </a:cubicBezTo>
                <a:cubicBezTo>
                  <a:pt x="26442" y="5363"/>
                  <a:pt x="41790" y="-751"/>
                  <a:pt x="57568" y="69"/>
                </a:cubicBezTo>
                <a:cubicBezTo>
                  <a:pt x="72497" y="-558"/>
                  <a:pt x="86954" y="5378"/>
                  <a:pt x="97135" y="16316"/>
                </a:cubicBezTo>
                <a:cubicBezTo>
                  <a:pt x="107469" y="28001"/>
                  <a:pt x="112867" y="43240"/>
                  <a:pt x="112191" y="58824"/>
                </a:cubicBezTo>
                <a:cubicBezTo>
                  <a:pt x="113108" y="75309"/>
                  <a:pt x="107583" y="91505"/>
                  <a:pt x="96784" y="103994"/>
                </a:cubicBezTo>
                <a:cubicBezTo>
                  <a:pt x="86148" y="115241"/>
                  <a:pt x="71141" y="121300"/>
                  <a:pt x="55677" y="120591"/>
                </a:cubicBezTo>
                <a:close/>
                <a:moveTo>
                  <a:pt x="56517" y="17016"/>
                </a:moveTo>
                <a:cubicBezTo>
                  <a:pt x="46447" y="16754"/>
                  <a:pt x="36824" y="21177"/>
                  <a:pt x="30466" y="28992"/>
                </a:cubicBezTo>
                <a:cubicBezTo>
                  <a:pt x="23471" y="37963"/>
                  <a:pt x="19919" y="49142"/>
                  <a:pt x="20452" y="60505"/>
                </a:cubicBezTo>
                <a:cubicBezTo>
                  <a:pt x="19896" y="71762"/>
                  <a:pt x="23344" y="82852"/>
                  <a:pt x="30186" y="91809"/>
                </a:cubicBezTo>
                <a:cubicBezTo>
                  <a:pt x="36371" y="99554"/>
                  <a:pt x="45840" y="103938"/>
                  <a:pt x="55747" y="103644"/>
                </a:cubicBezTo>
                <a:cubicBezTo>
                  <a:pt x="65902" y="104190"/>
                  <a:pt x="75743" y="100032"/>
                  <a:pt x="82429" y="92369"/>
                </a:cubicBezTo>
                <a:cubicBezTo>
                  <a:pt x="89236" y="83354"/>
                  <a:pt x="92590" y="72199"/>
                  <a:pt x="91883" y="60925"/>
                </a:cubicBezTo>
                <a:cubicBezTo>
                  <a:pt x="92688" y="49315"/>
                  <a:pt x="89337" y="37797"/>
                  <a:pt x="82429" y="28431"/>
                </a:cubicBezTo>
                <a:cubicBezTo>
                  <a:pt x="76063" y="20769"/>
                  <a:pt x="66468" y="16542"/>
                  <a:pt x="56517" y="17016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8" name="Полілінія: фігура 37">
            <a:extLst>
              <a:ext uri="{FF2B5EF4-FFF2-40B4-BE49-F238E27FC236}">
                <a16:creationId xmlns:a16="http://schemas.microsoft.com/office/drawing/2014/main" id="{D76DEB5F-4BD6-75E8-DE64-8FAACD71CDEE}"/>
              </a:ext>
            </a:extLst>
          </xdr:cNvPr>
          <xdr:cNvSpPr/>
        </xdr:nvSpPr>
        <xdr:spPr>
          <a:xfrm>
            <a:off x="2084242" y="163877"/>
            <a:ext cx="116633" cy="119961"/>
          </a:xfrm>
          <a:custGeom>
            <a:avLst/>
            <a:gdLst>
              <a:gd name="connsiteX0" fmla="*/ 67585 w 116633"/>
              <a:gd name="connsiteY0" fmla="*/ 105462 h 119961"/>
              <a:gd name="connsiteX1" fmla="*/ 67585 w 116633"/>
              <a:gd name="connsiteY1" fmla="*/ 119958 h 119961"/>
              <a:gd name="connsiteX2" fmla="*/ 49097 w 116633"/>
              <a:gd name="connsiteY2" fmla="*/ 119958 h 119961"/>
              <a:gd name="connsiteX3" fmla="*/ 49097 w 116633"/>
              <a:gd name="connsiteY3" fmla="*/ 105462 h 119961"/>
              <a:gd name="connsiteX4" fmla="*/ 46856 w 116633"/>
              <a:gd name="connsiteY4" fmla="*/ 105462 h 119961"/>
              <a:gd name="connsiteX5" fmla="*/ 11 w 116633"/>
              <a:gd name="connsiteY5" fmla="*/ 61163 h 119961"/>
              <a:gd name="connsiteX6" fmla="*/ 6 w 116633"/>
              <a:gd name="connsiteY6" fmla="*/ 58822 h 119961"/>
              <a:gd name="connsiteX7" fmla="*/ 12961 w 116633"/>
              <a:gd name="connsiteY7" fmla="*/ 26888 h 119961"/>
              <a:gd name="connsiteX8" fmla="*/ 46015 w 116633"/>
              <a:gd name="connsiteY8" fmla="*/ 14002 h 119961"/>
              <a:gd name="connsiteX9" fmla="*/ 49097 w 116633"/>
              <a:gd name="connsiteY9" fmla="*/ 14002 h 119961"/>
              <a:gd name="connsiteX10" fmla="*/ 49097 w 116633"/>
              <a:gd name="connsiteY10" fmla="*/ -4 h 119961"/>
              <a:gd name="connsiteX11" fmla="*/ 67585 w 116633"/>
              <a:gd name="connsiteY11" fmla="*/ -4 h 119961"/>
              <a:gd name="connsiteX12" fmla="*/ 67585 w 116633"/>
              <a:gd name="connsiteY12" fmla="*/ 14002 h 119961"/>
              <a:gd name="connsiteX13" fmla="*/ 70036 w 116633"/>
              <a:gd name="connsiteY13" fmla="*/ 14002 h 119961"/>
              <a:gd name="connsiteX14" fmla="*/ 103650 w 116633"/>
              <a:gd name="connsiteY14" fmla="*/ 26888 h 119961"/>
              <a:gd name="connsiteX15" fmla="*/ 116606 w 116633"/>
              <a:gd name="connsiteY15" fmla="*/ 58821 h 119961"/>
              <a:gd name="connsiteX16" fmla="*/ 103650 w 116633"/>
              <a:gd name="connsiteY16" fmla="*/ 91876 h 119961"/>
              <a:gd name="connsiteX17" fmla="*/ 70036 w 116633"/>
              <a:gd name="connsiteY17" fmla="*/ 105462 h 119961"/>
              <a:gd name="connsiteX18" fmla="*/ 49097 w 116633"/>
              <a:gd name="connsiteY18" fmla="*/ 89915 h 119961"/>
              <a:gd name="connsiteX19" fmla="*/ 49097 w 116633"/>
              <a:gd name="connsiteY19" fmla="*/ 29339 h 119961"/>
              <a:gd name="connsiteX20" fmla="*/ 47626 w 116633"/>
              <a:gd name="connsiteY20" fmla="*/ 29339 h 119961"/>
              <a:gd name="connsiteX21" fmla="*/ 27808 w 116633"/>
              <a:gd name="connsiteY21" fmla="*/ 37672 h 119961"/>
              <a:gd name="connsiteX22" fmla="*/ 20314 w 116633"/>
              <a:gd name="connsiteY22" fmla="*/ 59172 h 119961"/>
              <a:gd name="connsiteX23" fmla="*/ 27737 w 116633"/>
              <a:gd name="connsiteY23" fmla="*/ 81581 h 119961"/>
              <a:gd name="connsiteX24" fmla="*/ 47206 w 116633"/>
              <a:gd name="connsiteY24" fmla="*/ 89915 h 119961"/>
              <a:gd name="connsiteX25" fmla="*/ 67585 w 116633"/>
              <a:gd name="connsiteY25" fmla="*/ 29339 h 119961"/>
              <a:gd name="connsiteX26" fmla="*/ 67585 w 116633"/>
              <a:gd name="connsiteY26" fmla="*/ 89915 h 119961"/>
              <a:gd name="connsiteX27" fmla="*/ 69475 w 116633"/>
              <a:gd name="connsiteY27" fmla="*/ 89915 h 119961"/>
              <a:gd name="connsiteX28" fmla="*/ 89224 w 116633"/>
              <a:gd name="connsiteY28" fmla="*/ 81511 h 119961"/>
              <a:gd name="connsiteX29" fmla="*/ 96647 w 116633"/>
              <a:gd name="connsiteY29" fmla="*/ 59172 h 119961"/>
              <a:gd name="connsiteX30" fmla="*/ 89224 w 116633"/>
              <a:gd name="connsiteY30" fmla="*/ 37532 h 119961"/>
              <a:gd name="connsiteX31" fmla="*/ 69335 w 116633"/>
              <a:gd name="connsiteY31" fmla="*/ 29339 h 11996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</a:cxnLst>
            <a:rect l="l" t="t" r="r" b="b"/>
            <a:pathLst>
              <a:path w="116633" h="119961">
                <a:moveTo>
                  <a:pt x="67585" y="105462"/>
                </a:moveTo>
                <a:lnTo>
                  <a:pt x="67585" y="119958"/>
                </a:lnTo>
                <a:lnTo>
                  <a:pt x="49097" y="119958"/>
                </a:lnTo>
                <a:lnTo>
                  <a:pt x="49097" y="105462"/>
                </a:lnTo>
                <a:lnTo>
                  <a:pt x="46856" y="105462"/>
                </a:lnTo>
                <a:cubicBezTo>
                  <a:pt x="21687" y="106165"/>
                  <a:pt x="714" y="86331"/>
                  <a:pt x="11" y="61163"/>
                </a:cubicBezTo>
                <a:cubicBezTo>
                  <a:pt x="-11" y="60383"/>
                  <a:pt x="-13" y="59602"/>
                  <a:pt x="6" y="58822"/>
                </a:cubicBezTo>
                <a:cubicBezTo>
                  <a:pt x="-300" y="46839"/>
                  <a:pt x="4394" y="35270"/>
                  <a:pt x="12961" y="26888"/>
                </a:cubicBezTo>
                <a:cubicBezTo>
                  <a:pt x="21729" y="18215"/>
                  <a:pt x="33691" y="13551"/>
                  <a:pt x="46015" y="14002"/>
                </a:cubicBezTo>
                <a:lnTo>
                  <a:pt x="49097" y="14002"/>
                </a:lnTo>
                <a:lnTo>
                  <a:pt x="49097" y="-4"/>
                </a:lnTo>
                <a:lnTo>
                  <a:pt x="67585" y="-4"/>
                </a:lnTo>
                <a:lnTo>
                  <a:pt x="67585" y="14002"/>
                </a:lnTo>
                <a:lnTo>
                  <a:pt x="70036" y="14002"/>
                </a:lnTo>
                <a:cubicBezTo>
                  <a:pt x="82528" y="13537"/>
                  <a:pt x="94669" y="18191"/>
                  <a:pt x="103650" y="26888"/>
                </a:cubicBezTo>
                <a:cubicBezTo>
                  <a:pt x="112261" y="35241"/>
                  <a:pt x="116963" y="46830"/>
                  <a:pt x="116606" y="58821"/>
                </a:cubicBezTo>
                <a:cubicBezTo>
                  <a:pt x="116931" y="71138"/>
                  <a:pt x="112258" y="83061"/>
                  <a:pt x="103650" y="91876"/>
                </a:cubicBezTo>
                <a:cubicBezTo>
                  <a:pt x="94844" y="100914"/>
                  <a:pt x="82649" y="105843"/>
                  <a:pt x="70036" y="105462"/>
                </a:cubicBezTo>
                <a:close/>
                <a:moveTo>
                  <a:pt x="49097" y="89915"/>
                </a:moveTo>
                <a:lnTo>
                  <a:pt x="49097" y="29339"/>
                </a:lnTo>
                <a:lnTo>
                  <a:pt x="47626" y="29339"/>
                </a:lnTo>
                <a:cubicBezTo>
                  <a:pt x="40109" y="29029"/>
                  <a:pt x="32845" y="32084"/>
                  <a:pt x="27808" y="37672"/>
                </a:cubicBezTo>
                <a:cubicBezTo>
                  <a:pt x="22675" y="43630"/>
                  <a:pt x="19997" y="51315"/>
                  <a:pt x="20314" y="59172"/>
                </a:cubicBezTo>
                <a:cubicBezTo>
                  <a:pt x="19871" y="67311"/>
                  <a:pt x="22523" y="75316"/>
                  <a:pt x="27737" y="81581"/>
                </a:cubicBezTo>
                <a:cubicBezTo>
                  <a:pt x="32695" y="87074"/>
                  <a:pt x="39810" y="90120"/>
                  <a:pt x="47206" y="89915"/>
                </a:cubicBezTo>
                <a:close/>
                <a:moveTo>
                  <a:pt x="67585" y="29339"/>
                </a:moveTo>
                <a:lnTo>
                  <a:pt x="67585" y="89915"/>
                </a:lnTo>
                <a:lnTo>
                  <a:pt x="69475" y="89915"/>
                </a:lnTo>
                <a:cubicBezTo>
                  <a:pt x="76989" y="90236"/>
                  <a:pt x="84245" y="87148"/>
                  <a:pt x="89224" y="81511"/>
                </a:cubicBezTo>
                <a:cubicBezTo>
                  <a:pt x="94397" y="75251"/>
                  <a:pt x="97045" y="67283"/>
                  <a:pt x="96647" y="59172"/>
                </a:cubicBezTo>
                <a:cubicBezTo>
                  <a:pt x="96998" y="51279"/>
                  <a:pt x="94346" y="43547"/>
                  <a:pt x="89224" y="37532"/>
                </a:cubicBezTo>
                <a:cubicBezTo>
                  <a:pt x="84133" y="31993"/>
                  <a:pt x="76851" y="28992"/>
                  <a:pt x="69335" y="29339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39" name="Полілінія: фігура 38">
            <a:extLst>
              <a:ext uri="{FF2B5EF4-FFF2-40B4-BE49-F238E27FC236}">
                <a16:creationId xmlns:a16="http://schemas.microsoft.com/office/drawing/2014/main" id="{7B1A4FC3-1BD1-5F15-9CEA-127359DCFC21}"/>
              </a:ext>
            </a:extLst>
          </xdr:cNvPr>
          <xdr:cNvSpPr/>
        </xdr:nvSpPr>
        <xdr:spPr>
          <a:xfrm>
            <a:off x="2221305" y="166888"/>
            <a:ext cx="65618" cy="116600"/>
          </a:xfrm>
          <a:custGeom>
            <a:avLst/>
            <a:gdLst>
              <a:gd name="connsiteX0" fmla="*/ 65470 w 65618"/>
              <a:gd name="connsiteY0" fmla="*/ 116596 h 116600"/>
              <a:gd name="connsiteX1" fmla="*/ -9 w 65618"/>
              <a:gd name="connsiteY1" fmla="*/ 116596 h 116600"/>
              <a:gd name="connsiteX2" fmla="*/ -9 w 65618"/>
              <a:gd name="connsiteY2" fmla="*/ -4 h 116600"/>
              <a:gd name="connsiteX3" fmla="*/ 63019 w 65618"/>
              <a:gd name="connsiteY3" fmla="*/ -4 h 116600"/>
              <a:gd name="connsiteX4" fmla="*/ 63019 w 65618"/>
              <a:gd name="connsiteY4" fmla="*/ 16383 h 116600"/>
              <a:gd name="connsiteX5" fmla="*/ 19460 w 65618"/>
              <a:gd name="connsiteY5" fmla="*/ 16383 h 116600"/>
              <a:gd name="connsiteX6" fmla="*/ 19460 w 65618"/>
              <a:gd name="connsiteY6" fmla="*/ 49437 h 116600"/>
              <a:gd name="connsiteX7" fmla="*/ 59587 w 65618"/>
              <a:gd name="connsiteY7" fmla="*/ 49437 h 116600"/>
              <a:gd name="connsiteX8" fmla="*/ 59587 w 65618"/>
              <a:gd name="connsiteY8" fmla="*/ 65895 h 116600"/>
              <a:gd name="connsiteX9" fmla="*/ 19460 w 65618"/>
              <a:gd name="connsiteY9" fmla="*/ 65895 h 116600"/>
              <a:gd name="connsiteX10" fmla="*/ 19460 w 65618"/>
              <a:gd name="connsiteY10" fmla="*/ 100419 h 116600"/>
              <a:gd name="connsiteX11" fmla="*/ 65610 w 65618"/>
              <a:gd name="connsiteY11" fmla="*/ 100419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5618" h="116600">
                <a:moveTo>
                  <a:pt x="65470" y="116596"/>
                </a:moveTo>
                <a:lnTo>
                  <a:pt x="-9" y="116596"/>
                </a:lnTo>
                <a:lnTo>
                  <a:pt x="-9" y="-4"/>
                </a:lnTo>
                <a:lnTo>
                  <a:pt x="63019" y="-4"/>
                </a:lnTo>
                <a:lnTo>
                  <a:pt x="63019" y="16383"/>
                </a:lnTo>
                <a:lnTo>
                  <a:pt x="19460" y="16383"/>
                </a:lnTo>
                <a:lnTo>
                  <a:pt x="19460" y="49437"/>
                </a:lnTo>
                <a:lnTo>
                  <a:pt x="59587" y="49437"/>
                </a:lnTo>
                <a:lnTo>
                  <a:pt x="59587" y="65895"/>
                </a:lnTo>
                <a:lnTo>
                  <a:pt x="19460" y="65895"/>
                </a:lnTo>
                <a:lnTo>
                  <a:pt x="19460" y="100419"/>
                </a:lnTo>
                <a:lnTo>
                  <a:pt x="65610" y="100419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0" name="Полілінія: фігура 39">
            <a:extLst>
              <a:ext uri="{FF2B5EF4-FFF2-40B4-BE49-F238E27FC236}">
                <a16:creationId xmlns:a16="http://schemas.microsoft.com/office/drawing/2014/main" id="{57FF8C35-9B86-EAF1-DF74-3E6A5583D07D}"/>
              </a:ext>
            </a:extLst>
          </xdr:cNvPr>
          <xdr:cNvSpPr/>
        </xdr:nvSpPr>
        <xdr:spPr>
          <a:xfrm>
            <a:off x="2300032" y="165034"/>
            <a:ext cx="88785" cy="120610"/>
          </a:xfrm>
          <a:custGeom>
            <a:avLst/>
            <a:gdLst>
              <a:gd name="connsiteX0" fmla="*/ 88777 w 88785"/>
              <a:gd name="connsiteY0" fmla="*/ 113548 h 120610"/>
              <a:gd name="connsiteX1" fmla="*/ 56003 w 88785"/>
              <a:gd name="connsiteY1" fmla="*/ 120551 h 120610"/>
              <a:gd name="connsiteX2" fmla="*/ 15386 w 88785"/>
              <a:gd name="connsiteY2" fmla="*/ 104515 h 120610"/>
              <a:gd name="connsiteX3" fmla="*/ 49 w 88785"/>
              <a:gd name="connsiteY3" fmla="*/ 62496 h 120610"/>
              <a:gd name="connsiteX4" fmla="*/ 17276 w 88785"/>
              <a:gd name="connsiteY4" fmla="*/ 17257 h 120610"/>
              <a:gd name="connsiteX5" fmla="*/ 60765 w 88785"/>
              <a:gd name="connsiteY5" fmla="*/ 29 h 120610"/>
              <a:gd name="connsiteX6" fmla="*/ 88777 w 88785"/>
              <a:gd name="connsiteY6" fmla="*/ 4791 h 120610"/>
              <a:gd name="connsiteX7" fmla="*/ 88777 w 88785"/>
              <a:gd name="connsiteY7" fmla="*/ 23980 h 120610"/>
              <a:gd name="connsiteX8" fmla="*/ 62796 w 88785"/>
              <a:gd name="connsiteY8" fmla="*/ 16977 h 120610"/>
              <a:gd name="connsiteX9" fmla="*/ 32053 w 88785"/>
              <a:gd name="connsiteY9" fmla="*/ 29092 h 120610"/>
              <a:gd name="connsiteX10" fmla="*/ 20358 w 88785"/>
              <a:gd name="connsiteY10" fmla="*/ 61516 h 120610"/>
              <a:gd name="connsiteX11" fmla="*/ 31282 w 88785"/>
              <a:gd name="connsiteY11" fmla="*/ 92189 h 120610"/>
              <a:gd name="connsiteX12" fmla="*/ 60205 w 88785"/>
              <a:gd name="connsiteY12" fmla="*/ 103604 h 120610"/>
              <a:gd name="connsiteX13" fmla="*/ 88777 w 88785"/>
              <a:gd name="connsiteY13" fmla="*/ 95761 h 1206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785" h="120610">
                <a:moveTo>
                  <a:pt x="88777" y="113548"/>
                </a:moveTo>
                <a:cubicBezTo>
                  <a:pt x="78574" y="118483"/>
                  <a:pt x="67332" y="120885"/>
                  <a:pt x="56003" y="120551"/>
                </a:cubicBezTo>
                <a:cubicBezTo>
                  <a:pt x="40796" y="121244"/>
                  <a:pt x="26018" y="115409"/>
                  <a:pt x="15386" y="104515"/>
                </a:cubicBezTo>
                <a:cubicBezTo>
                  <a:pt x="4880" y="93111"/>
                  <a:pt x="-640" y="77986"/>
                  <a:pt x="49" y="62496"/>
                </a:cubicBezTo>
                <a:cubicBezTo>
                  <a:pt x="-678" y="45689"/>
                  <a:pt x="5554" y="29324"/>
                  <a:pt x="17276" y="17257"/>
                </a:cubicBezTo>
                <a:cubicBezTo>
                  <a:pt x="28778" y="5764"/>
                  <a:pt x="44514" y="-469"/>
                  <a:pt x="60765" y="29"/>
                </a:cubicBezTo>
                <a:cubicBezTo>
                  <a:pt x="70326" y="-262"/>
                  <a:pt x="79849" y="1357"/>
                  <a:pt x="88777" y="4791"/>
                </a:cubicBezTo>
                <a:lnTo>
                  <a:pt x="88777" y="23980"/>
                </a:lnTo>
                <a:cubicBezTo>
                  <a:pt x="80912" y="19332"/>
                  <a:pt x="71931" y="16911"/>
                  <a:pt x="62796" y="16977"/>
                </a:cubicBezTo>
                <a:cubicBezTo>
                  <a:pt x="51302" y="16520"/>
                  <a:pt x="40145" y="20916"/>
                  <a:pt x="32053" y="29092"/>
                </a:cubicBezTo>
                <a:cubicBezTo>
                  <a:pt x="23968" y="37897"/>
                  <a:pt x="19754" y="49578"/>
                  <a:pt x="20358" y="61516"/>
                </a:cubicBezTo>
                <a:cubicBezTo>
                  <a:pt x="19791" y="72784"/>
                  <a:pt x="23721" y="83816"/>
                  <a:pt x="31282" y="92189"/>
                </a:cubicBezTo>
                <a:cubicBezTo>
                  <a:pt x="38871" y="99919"/>
                  <a:pt x="49382" y="104068"/>
                  <a:pt x="60205" y="103604"/>
                </a:cubicBezTo>
                <a:cubicBezTo>
                  <a:pt x="70291" y="103838"/>
                  <a:pt x="80224" y="101112"/>
                  <a:pt x="88777" y="9576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1" name="Полілінія: фігура 40">
            <a:extLst>
              <a:ext uri="{FF2B5EF4-FFF2-40B4-BE49-F238E27FC236}">
                <a16:creationId xmlns:a16="http://schemas.microsoft.com/office/drawing/2014/main" id="{F485CC17-24BA-1677-3707-CF9C48BA7726}"/>
              </a:ext>
            </a:extLst>
          </xdr:cNvPr>
          <xdr:cNvSpPr/>
        </xdr:nvSpPr>
        <xdr:spPr>
          <a:xfrm>
            <a:off x="2410877" y="166888"/>
            <a:ext cx="19958" cy="116600"/>
          </a:xfrm>
          <a:custGeom>
            <a:avLst/>
            <a:gdLst>
              <a:gd name="connsiteX0" fmla="*/ 19950 w 19958"/>
              <a:gd name="connsiteY0" fmla="*/ 116596 h 116600"/>
              <a:gd name="connsiteX1" fmla="*/ -9 w 19958"/>
              <a:gd name="connsiteY1" fmla="*/ 116596 h 116600"/>
              <a:gd name="connsiteX2" fmla="*/ -9 w 19958"/>
              <a:gd name="connsiteY2" fmla="*/ -4 h 116600"/>
              <a:gd name="connsiteX3" fmla="*/ 19950 w 19958"/>
              <a:gd name="connsiteY3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58" h="116600">
                <a:moveTo>
                  <a:pt x="19950" y="116596"/>
                </a:moveTo>
                <a:lnTo>
                  <a:pt x="-9" y="116596"/>
                </a:lnTo>
                <a:lnTo>
                  <a:pt x="-9" y="-4"/>
                </a:lnTo>
                <a:lnTo>
                  <a:pt x="19950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2" name="Полілінія: фігура 41">
            <a:extLst>
              <a:ext uri="{FF2B5EF4-FFF2-40B4-BE49-F238E27FC236}">
                <a16:creationId xmlns:a16="http://schemas.microsoft.com/office/drawing/2014/main" id="{0213C661-E610-0DFF-69FB-229FD9F61F07}"/>
              </a:ext>
            </a:extLst>
          </xdr:cNvPr>
          <xdr:cNvSpPr/>
        </xdr:nvSpPr>
        <xdr:spPr>
          <a:xfrm>
            <a:off x="2459688" y="129912"/>
            <a:ext cx="98742" cy="153786"/>
          </a:xfrm>
          <a:custGeom>
            <a:avLst/>
            <a:gdLst>
              <a:gd name="connsiteX0" fmla="*/ 98734 w 98742"/>
              <a:gd name="connsiteY0" fmla="*/ 153572 h 153786"/>
              <a:gd name="connsiteX1" fmla="*/ 80106 w 98742"/>
              <a:gd name="connsiteY1" fmla="*/ 153572 h 153786"/>
              <a:gd name="connsiteX2" fmla="*/ 80106 w 98742"/>
              <a:gd name="connsiteY2" fmla="*/ 75909 h 153786"/>
              <a:gd name="connsiteX3" fmla="*/ 80946 w 98742"/>
              <a:gd name="connsiteY3" fmla="*/ 61062 h 153786"/>
              <a:gd name="connsiteX4" fmla="*/ 80456 w 98742"/>
              <a:gd name="connsiteY4" fmla="*/ 61062 h 153786"/>
              <a:gd name="connsiteX5" fmla="*/ 77025 w 98742"/>
              <a:gd name="connsiteY5" fmla="*/ 68065 h 153786"/>
              <a:gd name="connsiteX6" fmla="*/ 21001 w 98742"/>
              <a:gd name="connsiteY6" fmla="*/ 153783 h 153786"/>
              <a:gd name="connsiteX7" fmla="*/ -9 w 98742"/>
              <a:gd name="connsiteY7" fmla="*/ 153783 h 153786"/>
              <a:gd name="connsiteX8" fmla="*/ -9 w 98742"/>
              <a:gd name="connsiteY8" fmla="*/ 36972 h 153786"/>
              <a:gd name="connsiteX9" fmla="*/ 18690 w 98742"/>
              <a:gd name="connsiteY9" fmla="*/ 36972 h 153786"/>
              <a:gd name="connsiteX10" fmla="*/ 18690 w 98742"/>
              <a:gd name="connsiteY10" fmla="*/ 111134 h 153786"/>
              <a:gd name="connsiteX11" fmla="*/ 18059 w 98742"/>
              <a:gd name="connsiteY11" fmla="*/ 127801 h 153786"/>
              <a:gd name="connsiteX12" fmla="*/ 18059 w 98742"/>
              <a:gd name="connsiteY12" fmla="*/ 127801 h 153786"/>
              <a:gd name="connsiteX13" fmla="*/ 22331 w 98742"/>
              <a:gd name="connsiteY13" fmla="*/ 120798 h 153786"/>
              <a:gd name="connsiteX14" fmla="*/ 76324 w 98742"/>
              <a:gd name="connsiteY14" fmla="*/ 37112 h 153786"/>
              <a:gd name="connsiteX15" fmla="*/ 98594 w 98742"/>
              <a:gd name="connsiteY15" fmla="*/ 37112 h 153786"/>
              <a:gd name="connsiteX16" fmla="*/ 81787 w 98742"/>
              <a:gd name="connsiteY16" fmla="*/ -4 h 153786"/>
              <a:gd name="connsiteX17" fmla="*/ 71772 w 98742"/>
              <a:gd name="connsiteY17" fmla="*/ 19254 h 153786"/>
              <a:gd name="connsiteX18" fmla="*/ 49853 w 98742"/>
              <a:gd name="connsiteY18" fmla="*/ 26257 h 153786"/>
              <a:gd name="connsiteX19" fmla="*/ 27863 w 98742"/>
              <a:gd name="connsiteY19" fmla="*/ 19254 h 153786"/>
              <a:gd name="connsiteX20" fmla="*/ 18549 w 98742"/>
              <a:gd name="connsiteY20" fmla="*/ -4 h 153786"/>
              <a:gd name="connsiteX21" fmla="*/ 34236 w 98742"/>
              <a:gd name="connsiteY21" fmla="*/ -4 h 153786"/>
              <a:gd name="connsiteX22" fmla="*/ 47202 w 98742"/>
              <a:gd name="connsiteY22" fmla="*/ 14970 h 153786"/>
              <a:gd name="connsiteX23" fmla="*/ 50343 w 98742"/>
              <a:gd name="connsiteY23" fmla="*/ 14843 h 153786"/>
              <a:gd name="connsiteX24" fmla="*/ 61128 w 98742"/>
              <a:gd name="connsiteY24" fmla="*/ 10921 h 153786"/>
              <a:gd name="connsiteX25" fmla="*/ 66380 w 98742"/>
              <a:gd name="connsiteY25" fmla="*/ -4 h 1537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</a:cxnLst>
            <a:rect l="l" t="t" r="r" b="b"/>
            <a:pathLst>
              <a:path w="98742" h="153786">
                <a:moveTo>
                  <a:pt x="98734" y="153572"/>
                </a:moveTo>
                <a:lnTo>
                  <a:pt x="80106" y="153572"/>
                </a:lnTo>
                <a:lnTo>
                  <a:pt x="80106" y="75909"/>
                </a:lnTo>
                <a:cubicBezTo>
                  <a:pt x="79975" y="70945"/>
                  <a:pt x="80256" y="65980"/>
                  <a:pt x="80946" y="61062"/>
                </a:cubicBezTo>
                <a:lnTo>
                  <a:pt x="80456" y="61062"/>
                </a:lnTo>
                <a:cubicBezTo>
                  <a:pt x="79537" y="63500"/>
                  <a:pt x="78388" y="65845"/>
                  <a:pt x="77025" y="68065"/>
                </a:cubicBezTo>
                <a:lnTo>
                  <a:pt x="21001" y="153783"/>
                </a:lnTo>
                <a:lnTo>
                  <a:pt x="-9" y="153783"/>
                </a:lnTo>
                <a:lnTo>
                  <a:pt x="-9" y="36972"/>
                </a:lnTo>
                <a:lnTo>
                  <a:pt x="18690" y="36972"/>
                </a:lnTo>
                <a:lnTo>
                  <a:pt x="18690" y="111134"/>
                </a:lnTo>
                <a:cubicBezTo>
                  <a:pt x="18824" y="116698"/>
                  <a:pt x="18614" y="122264"/>
                  <a:pt x="18059" y="127801"/>
                </a:cubicBezTo>
                <a:lnTo>
                  <a:pt x="18059" y="127801"/>
                </a:lnTo>
                <a:cubicBezTo>
                  <a:pt x="19347" y="125386"/>
                  <a:pt x="20773" y="123048"/>
                  <a:pt x="22331" y="120798"/>
                </a:cubicBezTo>
                <a:lnTo>
                  <a:pt x="76324" y="37112"/>
                </a:lnTo>
                <a:lnTo>
                  <a:pt x="98594" y="37112"/>
                </a:lnTo>
                <a:close/>
                <a:moveTo>
                  <a:pt x="81787" y="-4"/>
                </a:moveTo>
                <a:cubicBezTo>
                  <a:pt x="81252" y="7523"/>
                  <a:pt x="77628" y="14494"/>
                  <a:pt x="71772" y="19254"/>
                </a:cubicBezTo>
                <a:cubicBezTo>
                  <a:pt x="65509" y="24079"/>
                  <a:pt x="57753" y="26557"/>
                  <a:pt x="49853" y="26257"/>
                </a:cubicBezTo>
                <a:cubicBezTo>
                  <a:pt x="41922" y="26622"/>
                  <a:pt x="34123" y="24138"/>
                  <a:pt x="27863" y="19254"/>
                </a:cubicBezTo>
                <a:cubicBezTo>
                  <a:pt x="22152" y="14459"/>
                  <a:pt x="18763" y="7451"/>
                  <a:pt x="18549" y="-4"/>
                </a:cubicBezTo>
                <a:lnTo>
                  <a:pt x="34236" y="-4"/>
                </a:lnTo>
                <a:cubicBezTo>
                  <a:pt x="33682" y="7711"/>
                  <a:pt x="39486" y="14416"/>
                  <a:pt x="47202" y="14970"/>
                </a:cubicBezTo>
                <a:cubicBezTo>
                  <a:pt x="48250" y="15046"/>
                  <a:pt x="49304" y="15003"/>
                  <a:pt x="50343" y="14843"/>
                </a:cubicBezTo>
                <a:cubicBezTo>
                  <a:pt x="54310" y="14980"/>
                  <a:pt x="58176" y="13574"/>
                  <a:pt x="61128" y="10921"/>
                </a:cubicBezTo>
                <a:cubicBezTo>
                  <a:pt x="64144" y="8036"/>
                  <a:pt x="66011" y="4154"/>
                  <a:pt x="66380" y="-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3" name="Полілінія: фігура 42">
            <a:extLst>
              <a:ext uri="{FF2B5EF4-FFF2-40B4-BE49-F238E27FC236}">
                <a16:creationId xmlns:a16="http://schemas.microsoft.com/office/drawing/2014/main" id="{DA1DE87D-0814-DCAA-AD76-56EB88ADC6E1}"/>
              </a:ext>
            </a:extLst>
          </xdr:cNvPr>
          <xdr:cNvSpPr/>
        </xdr:nvSpPr>
        <xdr:spPr>
          <a:xfrm>
            <a:off x="2587073" y="166888"/>
            <a:ext cx="93980" cy="116600"/>
          </a:xfrm>
          <a:custGeom>
            <a:avLst/>
            <a:gdLst>
              <a:gd name="connsiteX0" fmla="*/ 93972 w 93980"/>
              <a:gd name="connsiteY0" fmla="*/ 116596 h 116600"/>
              <a:gd name="connsiteX1" fmla="*/ 74574 w 93980"/>
              <a:gd name="connsiteY1" fmla="*/ 116596 h 116600"/>
              <a:gd name="connsiteX2" fmla="*/ 74574 w 93980"/>
              <a:gd name="connsiteY2" fmla="*/ 65895 h 116600"/>
              <a:gd name="connsiteX3" fmla="*/ 19670 w 93980"/>
              <a:gd name="connsiteY3" fmla="*/ 65895 h 116600"/>
              <a:gd name="connsiteX4" fmla="*/ 19670 w 93980"/>
              <a:gd name="connsiteY4" fmla="*/ 116456 h 116600"/>
              <a:gd name="connsiteX5" fmla="*/ -9 w 93980"/>
              <a:gd name="connsiteY5" fmla="*/ 116456 h 116600"/>
              <a:gd name="connsiteX6" fmla="*/ -9 w 93980"/>
              <a:gd name="connsiteY6" fmla="*/ -4 h 116600"/>
              <a:gd name="connsiteX7" fmla="*/ 19390 w 93980"/>
              <a:gd name="connsiteY7" fmla="*/ -4 h 116600"/>
              <a:gd name="connsiteX8" fmla="*/ 19390 w 93980"/>
              <a:gd name="connsiteY8" fmla="*/ 49017 h 116600"/>
              <a:gd name="connsiteX9" fmla="*/ 74293 w 93980"/>
              <a:gd name="connsiteY9" fmla="*/ 49017 h 116600"/>
              <a:gd name="connsiteX10" fmla="*/ 74293 w 93980"/>
              <a:gd name="connsiteY10" fmla="*/ -4 h 116600"/>
              <a:gd name="connsiteX11" fmla="*/ 93692 w 93980"/>
              <a:gd name="connsiteY11" fmla="*/ -4 h 116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93980" h="116600">
                <a:moveTo>
                  <a:pt x="93972" y="116596"/>
                </a:moveTo>
                <a:lnTo>
                  <a:pt x="74574" y="116596"/>
                </a:lnTo>
                <a:lnTo>
                  <a:pt x="74574" y="65895"/>
                </a:lnTo>
                <a:lnTo>
                  <a:pt x="19670" y="65895"/>
                </a:lnTo>
                <a:lnTo>
                  <a:pt x="19670" y="116456"/>
                </a:lnTo>
                <a:lnTo>
                  <a:pt x="-9" y="116456"/>
                </a:lnTo>
                <a:lnTo>
                  <a:pt x="-9" y="-4"/>
                </a:lnTo>
                <a:lnTo>
                  <a:pt x="19390" y="-4"/>
                </a:lnTo>
                <a:lnTo>
                  <a:pt x="19390" y="49017"/>
                </a:lnTo>
                <a:lnTo>
                  <a:pt x="74293" y="49017"/>
                </a:lnTo>
                <a:lnTo>
                  <a:pt x="74293" y="-4"/>
                </a:lnTo>
                <a:lnTo>
                  <a:pt x="93692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4" name="Полілінія: фігура 43">
            <a:extLst>
              <a:ext uri="{FF2B5EF4-FFF2-40B4-BE49-F238E27FC236}">
                <a16:creationId xmlns:a16="http://schemas.microsoft.com/office/drawing/2014/main" id="{8C2A1F20-AAE1-A872-0DEA-59BEC4DE1E95}"/>
              </a:ext>
            </a:extLst>
          </xdr:cNvPr>
          <xdr:cNvSpPr/>
        </xdr:nvSpPr>
        <xdr:spPr>
          <a:xfrm>
            <a:off x="2709766" y="166888"/>
            <a:ext cx="99022" cy="116810"/>
          </a:xfrm>
          <a:custGeom>
            <a:avLst/>
            <a:gdLst>
              <a:gd name="connsiteX0" fmla="*/ 99014 w 99022"/>
              <a:gd name="connsiteY0" fmla="*/ 116596 h 116810"/>
              <a:gd name="connsiteX1" fmla="*/ 80386 w 99022"/>
              <a:gd name="connsiteY1" fmla="*/ 116596 h 116810"/>
              <a:gd name="connsiteX2" fmla="*/ 80386 w 99022"/>
              <a:gd name="connsiteY2" fmla="*/ 38933 h 116810"/>
              <a:gd name="connsiteX3" fmla="*/ 81156 w 99022"/>
              <a:gd name="connsiteY3" fmla="*/ 24086 h 116810"/>
              <a:gd name="connsiteX4" fmla="*/ 80386 w 99022"/>
              <a:gd name="connsiteY4" fmla="*/ 24086 h 116810"/>
              <a:gd name="connsiteX5" fmla="*/ 77025 w 99022"/>
              <a:gd name="connsiteY5" fmla="*/ 31090 h 116810"/>
              <a:gd name="connsiteX6" fmla="*/ 21001 w 99022"/>
              <a:gd name="connsiteY6" fmla="*/ 116807 h 116810"/>
              <a:gd name="connsiteX7" fmla="*/ -9 w 99022"/>
              <a:gd name="connsiteY7" fmla="*/ 116807 h 116810"/>
              <a:gd name="connsiteX8" fmla="*/ -9 w 99022"/>
              <a:gd name="connsiteY8" fmla="*/ -4 h 116810"/>
              <a:gd name="connsiteX9" fmla="*/ 18690 w 99022"/>
              <a:gd name="connsiteY9" fmla="*/ -4 h 116810"/>
              <a:gd name="connsiteX10" fmla="*/ 18690 w 99022"/>
              <a:gd name="connsiteY10" fmla="*/ 74158 h 116810"/>
              <a:gd name="connsiteX11" fmla="*/ 17989 w 99022"/>
              <a:gd name="connsiteY11" fmla="*/ 90825 h 116810"/>
              <a:gd name="connsiteX12" fmla="*/ 18340 w 99022"/>
              <a:gd name="connsiteY12" fmla="*/ 90825 h 116810"/>
              <a:gd name="connsiteX13" fmla="*/ 22541 w 99022"/>
              <a:gd name="connsiteY13" fmla="*/ 83822 h 116810"/>
              <a:gd name="connsiteX14" fmla="*/ 76604 w 99022"/>
              <a:gd name="connsiteY14" fmla="*/ 136 h 116810"/>
              <a:gd name="connsiteX15" fmla="*/ 98874 w 99022"/>
              <a:gd name="connsiteY15" fmla="*/ 136 h 1168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9022" h="116810">
                <a:moveTo>
                  <a:pt x="99014" y="116596"/>
                </a:moveTo>
                <a:lnTo>
                  <a:pt x="80386" y="116596"/>
                </a:lnTo>
                <a:lnTo>
                  <a:pt x="80386" y="38933"/>
                </a:lnTo>
                <a:cubicBezTo>
                  <a:pt x="80278" y="33972"/>
                  <a:pt x="80536" y="29010"/>
                  <a:pt x="81156" y="24086"/>
                </a:cubicBezTo>
                <a:lnTo>
                  <a:pt x="80386" y="24086"/>
                </a:lnTo>
                <a:cubicBezTo>
                  <a:pt x="79521" y="26535"/>
                  <a:pt x="78394" y="28883"/>
                  <a:pt x="77025" y="31090"/>
                </a:cubicBezTo>
                <a:lnTo>
                  <a:pt x="21001" y="116807"/>
                </a:lnTo>
                <a:lnTo>
                  <a:pt x="-9" y="11680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52" y="79723"/>
                  <a:pt x="18618" y="85293"/>
                  <a:pt x="17989" y="90825"/>
                </a:cubicBezTo>
                <a:lnTo>
                  <a:pt x="18340" y="90825"/>
                </a:lnTo>
                <a:cubicBezTo>
                  <a:pt x="19601" y="88410"/>
                  <a:pt x="21004" y="86072"/>
                  <a:pt x="22541" y="83822"/>
                </a:cubicBezTo>
                <a:lnTo>
                  <a:pt x="76604" y="136"/>
                </a:lnTo>
                <a:lnTo>
                  <a:pt x="9887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5" name="Полілінія: фігура 44">
            <a:extLst>
              <a:ext uri="{FF2B5EF4-FFF2-40B4-BE49-F238E27FC236}">
                <a16:creationId xmlns:a16="http://schemas.microsoft.com/office/drawing/2014/main" id="{E67A5F16-BA75-E595-A9B3-BF7FA69551C2}"/>
              </a:ext>
            </a:extLst>
          </xdr:cNvPr>
          <xdr:cNvSpPr/>
        </xdr:nvSpPr>
        <xdr:spPr>
          <a:xfrm>
            <a:off x="2837851" y="129912"/>
            <a:ext cx="98952" cy="153786"/>
          </a:xfrm>
          <a:custGeom>
            <a:avLst/>
            <a:gdLst>
              <a:gd name="connsiteX0" fmla="*/ 98804 w 98952"/>
              <a:gd name="connsiteY0" fmla="*/ 153572 h 153786"/>
              <a:gd name="connsiteX1" fmla="*/ 80176 w 98952"/>
              <a:gd name="connsiteY1" fmla="*/ 153572 h 153786"/>
              <a:gd name="connsiteX2" fmla="*/ 80176 w 98952"/>
              <a:gd name="connsiteY2" fmla="*/ 75909 h 153786"/>
              <a:gd name="connsiteX3" fmla="*/ 80946 w 98952"/>
              <a:gd name="connsiteY3" fmla="*/ 61062 h 153786"/>
              <a:gd name="connsiteX4" fmla="*/ 80456 w 98952"/>
              <a:gd name="connsiteY4" fmla="*/ 61062 h 153786"/>
              <a:gd name="connsiteX5" fmla="*/ 77025 w 98952"/>
              <a:gd name="connsiteY5" fmla="*/ 68065 h 153786"/>
              <a:gd name="connsiteX6" fmla="*/ 21001 w 98952"/>
              <a:gd name="connsiteY6" fmla="*/ 153783 h 153786"/>
              <a:gd name="connsiteX7" fmla="*/ -9 w 98952"/>
              <a:gd name="connsiteY7" fmla="*/ 153783 h 153786"/>
              <a:gd name="connsiteX8" fmla="*/ -9 w 98952"/>
              <a:gd name="connsiteY8" fmla="*/ 36972 h 153786"/>
              <a:gd name="connsiteX9" fmla="*/ 18690 w 98952"/>
              <a:gd name="connsiteY9" fmla="*/ 36972 h 153786"/>
              <a:gd name="connsiteX10" fmla="*/ 18690 w 98952"/>
              <a:gd name="connsiteY10" fmla="*/ 111134 h 153786"/>
              <a:gd name="connsiteX11" fmla="*/ 18059 w 98952"/>
              <a:gd name="connsiteY11" fmla="*/ 127801 h 153786"/>
              <a:gd name="connsiteX12" fmla="*/ 18409 w 98952"/>
              <a:gd name="connsiteY12" fmla="*/ 127801 h 153786"/>
              <a:gd name="connsiteX13" fmla="*/ 22611 w 98952"/>
              <a:gd name="connsiteY13" fmla="*/ 120798 h 153786"/>
              <a:gd name="connsiteX14" fmla="*/ 76604 w 98952"/>
              <a:gd name="connsiteY14" fmla="*/ 37112 h 153786"/>
              <a:gd name="connsiteX15" fmla="*/ 98944 w 98952"/>
              <a:gd name="connsiteY15" fmla="*/ 37112 h 153786"/>
              <a:gd name="connsiteX16" fmla="*/ 81857 w 98952"/>
              <a:gd name="connsiteY16" fmla="*/ -4 h 153786"/>
              <a:gd name="connsiteX17" fmla="*/ 71772 w 98952"/>
              <a:gd name="connsiteY17" fmla="*/ 19254 h 153786"/>
              <a:gd name="connsiteX18" fmla="*/ 27864 w 98952"/>
              <a:gd name="connsiteY18" fmla="*/ 19254 h 153786"/>
              <a:gd name="connsiteX19" fmla="*/ 18550 w 98952"/>
              <a:gd name="connsiteY19" fmla="*/ -4 h 153786"/>
              <a:gd name="connsiteX20" fmla="*/ 34306 w 98952"/>
              <a:gd name="connsiteY20" fmla="*/ -4 h 153786"/>
              <a:gd name="connsiteX21" fmla="*/ 47283 w 98952"/>
              <a:gd name="connsiteY21" fmla="*/ 14960 h 153786"/>
              <a:gd name="connsiteX22" fmla="*/ 50343 w 98952"/>
              <a:gd name="connsiteY22" fmla="*/ 14843 h 153786"/>
              <a:gd name="connsiteX23" fmla="*/ 61128 w 98952"/>
              <a:gd name="connsiteY23" fmla="*/ 10921 h 153786"/>
              <a:gd name="connsiteX24" fmla="*/ 66380 w 98952"/>
              <a:gd name="connsiteY24" fmla="*/ -4 h 1537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98952" h="153786">
                <a:moveTo>
                  <a:pt x="98804" y="153572"/>
                </a:moveTo>
                <a:lnTo>
                  <a:pt x="80176" y="153572"/>
                </a:lnTo>
                <a:lnTo>
                  <a:pt x="80176" y="75909"/>
                </a:lnTo>
                <a:cubicBezTo>
                  <a:pt x="80031" y="70947"/>
                  <a:pt x="80289" y="65982"/>
                  <a:pt x="80946" y="61062"/>
                </a:cubicBezTo>
                <a:lnTo>
                  <a:pt x="80456" y="61062"/>
                </a:lnTo>
                <a:cubicBezTo>
                  <a:pt x="79597" y="63526"/>
                  <a:pt x="78445" y="65877"/>
                  <a:pt x="77025" y="68065"/>
                </a:cubicBezTo>
                <a:lnTo>
                  <a:pt x="21001" y="153783"/>
                </a:lnTo>
                <a:lnTo>
                  <a:pt x="-9" y="153783"/>
                </a:lnTo>
                <a:lnTo>
                  <a:pt x="-9" y="36972"/>
                </a:lnTo>
                <a:lnTo>
                  <a:pt x="18690" y="36972"/>
                </a:lnTo>
                <a:lnTo>
                  <a:pt x="18690" y="111134"/>
                </a:lnTo>
                <a:cubicBezTo>
                  <a:pt x="18824" y="116698"/>
                  <a:pt x="18614" y="122264"/>
                  <a:pt x="18059" y="127801"/>
                </a:cubicBezTo>
                <a:lnTo>
                  <a:pt x="18409" y="127801"/>
                </a:lnTo>
                <a:cubicBezTo>
                  <a:pt x="19645" y="125372"/>
                  <a:pt x="21049" y="123032"/>
                  <a:pt x="22611" y="120798"/>
                </a:cubicBezTo>
                <a:lnTo>
                  <a:pt x="76604" y="37112"/>
                </a:lnTo>
                <a:lnTo>
                  <a:pt x="98944" y="37112"/>
                </a:lnTo>
                <a:close/>
                <a:moveTo>
                  <a:pt x="81857" y="-4"/>
                </a:moveTo>
                <a:cubicBezTo>
                  <a:pt x="81330" y="7541"/>
                  <a:pt x="77674" y="14523"/>
                  <a:pt x="71772" y="19254"/>
                </a:cubicBezTo>
                <a:cubicBezTo>
                  <a:pt x="58628" y="28600"/>
                  <a:pt x="41008" y="28600"/>
                  <a:pt x="27864" y="19254"/>
                </a:cubicBezTo>
                <a:cubicBezTo>
                  <a:pt x="22152" y="14459"/>
                  <a:pt x="18763" y="7451"/>
                  <a:pt x="18550" y="-4"/>
                </a:cubicBezTo>
                <a:lnTo>
                  <a:pt x="34306" y="-4"/>
                </a:lnTo>
                <a:cubicBezTo>
                  <a:pt x="33757" y="7712"/>
                  <a:pt x="39567" y="14412"/>
                  <a:pt x="47283" y="14960"/>
                </a:cubicBezTo>
                <a:cubicBezTo>
                  <a:pt x="48305" y="15033"/>
                  <a:pt x="49331" y="14994"/>
                  <a:pt x="50343" y="14843"/>
                </a:cubicBezTo>
                <a:cubicBezTo>
                  <a:pt x="54308" y="14966"/>
                  <a:pt x="58168" y="13562"/>
                  <a:pt x="61128" y="10921"/>
                </a:cubicBezTo>
                <a:cubicBezTo>
                  <a:pt x="64144" y="8036"/>
                  <a:pt x="66011" y="4154"/>
                  <a:pt x="66380" y="-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6" name="Полілінія: фігура 45">
            <a:extLst>
              <a:ext uri="{FF2B5EF4-FFF2-40B4-BE49-F238E27FC236}">
                <a16:creationId xmlns:a16="http://schemas.microsoft.com/office/drawing/2014/main" id="{76AEF821-B9CC-D987-7AEF-24A0E38F4C8D}"/>
              </a:ext>
            </a:extLst>
          </xdr:cNvPr>
          <xdr:cNvSpPr/>
        </xdr:nvSpPr>
        <xdr:spPr>
          <a:xfrm>
            <a:off x="1352792" y="393016"/>
            <a:ext cx="79326" cy="116724"/>
          </a:xfrm>
          <a:custGeom>
            <a:avLst/>
            <a:gdLst>
              <a:gd name="connsiteX0" fmla="*/ -9 w 79326"/>
              <a:gd name="connsiteY0" fmla="*/ 116666 h 116724"/>
              <a:gd name="connsiteX1" fmla="*/ -9 w 79326"/>
              <a:gd name="connsiteY1" fmla="*/ -4 h 116724"/>
              <a:gd name="connsiteX2" fmla="*/ 68061 w 79326"/>
              <a:gd name="connsiteY2" fmla="*/ -4 h 116724"/>
              <a:gd name="connsiteX3" fmla="*/ 68061 w 79326"/>
              <a:gd name="connsiteY3" fmla="*/ 16523 h 116724"/>
              <a:gd name="connsiteX4" fmla="*/ 19040 w 79326"/>
              <a:gd name="connsiteY4" fmla="*/ 16523 h 116724"/>
              <a:gd name="connsiteX5" fmla="*/ 19040 w 79326"/>
              <a:gd name="connsiteY5" fmla="*/ 48387 h 116724"/>
              <a:gd name="connsiteX6" fmla="*/ 41309 w 79326"/>
              <a:gd name="connsiteY6" fmla="*/ 48387 h 116724"/>
              <a:gd name="connsiteX7" fmla="*/ 69321 w 79326"/>
              <a:gd name="connsiteY7" fmla="*/ 56861 h 116724"/>
              <a:gd name="connsiteX8" fmla="*/ 79266 w 79326"/>
              <a:gd name="connsiteY8" fmla="*/ 80881 h 116724"/>
              <a:gd name="connsiteX9" fmla="*/ 68691 w 79326"/>
              <a:gd name="connsiteY9" fmla="*/ 107072 h 116724"/>
              <a:gd name="connsiteX10" fmla="*/ 39769 w 79326"/>
              <a:gd name="connsiteY10" fmla="*/ 116666 h 116724"/>
              <a:gd name="connsiteX11" fmla="*/ 19320 w 79326"/>
              <a:gd name="connsiteY11" fmla="*/ 63864 h 116724"/>
              <a:gd name="connsiteX12" fmla="*/ 19320 w 79326"/>
              <a:gd name="connsiteY12" fmla="*/ 101260 h 116724"/>
              <a:gd name="connsiteX13" fmla="*/ 36757 w 79326"/>
              <a:gd name="connsiteY13" fmla="*/ 101260 h 116724"/>
              <a:gd name="connsiteX14" fmla="*/ 53144 w 79326"/>
              <a:gd name="connsiteY14" fmla="*/ 96218 h 116724"/>
              <a:gd name="connsiteX15" fmla="*/ 58957 w 79326"/>
              <a:gd name="connsiteY15" fmla="*/ 82212 h 116724"/>
              <a:gd name="connsiteX16" fmla="*/ 37037 w 79326"/>
              <a:gd name="connsiteY16" fmla="*/ 63934 h 1167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79326" h="116724">
                <a:moveTo>
                  <a:pt x="-9" y="116666"/>
                </a:moveTo>
                <a:lnTo>
                  <a:pt x="-9" y="-4"/>
                </a:lnTo>
                <a:lnTo>
                  <a:pt x="68061" y="-4"/>
                </a:lnTo>
                <a:lnTo>
                  <a:pt x="68061" y="16523"/>
                </a:lnTo>
                <a:lnTo>
                  <a:pt x="19040" y="16523"/>
                </a:lnTo>
                <a:lnTo>
                  <a:pt x="19040" y="48387"/>
                </a:lnTo>
                <a:lnTo>
                  <a:pt x="41309" y="48387"/>
                </a:lnTo>
                <a:cubicBezTo>
                  <a:pt x="51360" y="47763"/>
                  <a:pt x="61301" y="50771"/>
                  <a:pt x="69321" y="56861"/>
                </a:cubicBezTo>
                <a:cubicBezTo>
                  <a:pt x="76143" y="62920"/>
                  <a:pt x="79808" y="71773"/>
                  <a:pt x="79266" y="80881"/>
                </a:cubicBezTo>
                <a:cubicBezTo>
                  <a:pt x="79758" y="90741"/>
                  <a:pt x="75891" y="100318"/>
                  <a:pt x="68691" y="107072"/>
                </a:cubicBezTo>
                <a:cubicBezTo>
                  <a:pt x="60590" y="113777"/>
                  <a:pt x="50270" y="117200"/>
                  <a:pt x="39769" y="116666"/>
                </a:cubicBezTo>
                <a:close/>
                <a:moveTo>
                  <a:pt x="19320" y="63864"/>
                </a:moveTo>
                <a:lnTo>
                  <a:pt x="19320" y="101260"/>
                </a:lnTo>
                <a:lnTo>
                  <a:pt x="36757" y="101260"/>
                </a:lnTo>
                <a:cubicBezTo>
                  <a:pt x="42652" y="101639"/>
                  <a:pt x="48482" y="99845"/>
                  <a:pt x="53144" y="96218"/>
                </a:cubicBezTo>
                <a:cubicBezTo>
                  <a:pt x="57083" y="92656"/>
                  <a:pt x="59216" y="87515"/>
                  <a:pt x="58957" y="82212"/>
                </a:cubicBezTo>
                <a:cubicBezTo>
                  <a:pt x="58957" y="70026"/>
                  <a:pt x="51954" y="63934"/>
                  <a:pt x="37037" y="63934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7" name="Полілінія: фігура 46">
            <a:extLst>
              <a:ext uri="{FF2B5EF4-FFF2-40B4-BE49-F238E27FC236}">
                <a16:creationId xmlns:a16="http://schemas.microsoft.com/office/drawing/2014/main" id="{19B1F0E6-E9F0-B19E-D1E3-7B62CB2B66FA}"/>
              </a:ext>
            </a:extLst>
          </xdr:cNvPr>
          <xdr:cNvSpPr/>
        </xdr:nvSpPr>
        <xdr:spPr>
          <a:xfrm>
            <a:off x="1440609" y="393016"/>
            <a:ext cx="100283" cy="118360"/>
          </a:xfrm>
          <a:custGeom>
            <a:avLst/>
            <a:gdLst>
              <a:gd name="connsiteX0" fmla="*/ 100135 w 100283"/>
              <a:gd name="connsiteY0" fmla="*/ 116666 h 118360"/>
              <a:gd name="connsiteX1" fmla="*/ 80736 w 100283"/>
              <a:gd name="connsiteY1" fmla="*/ 116666 h 118360"/>
              <a:gd name="connsiteX2" fmla="*/ 80736 w 100283"/>
              <a:gd name="connsiteY2" fmla="*/ 16663 h 118360"/>
              <a:gd name="connsiteX3" fmla="*/ 52724 w 100283"/>
              <a:gd name="connsiteY3" fmla="*/ 16663 h 118360"/>
              <a:gd name="connsiteX4" fmla="*/ 43340 w 100283"/>
              <a:gd name="connsiteY4" fmla="*/ 76329 h 118360"/>
              <a:gd name="connsiteX5" fmla="*/ 36337 w 100283"/>
              <a:gd name="connsiteY5" fmla="*/ 102030 h 118360"/>
              <a:gd name="connsiteX6" fmla="*/ 26813 w 100283"/>
              <a:gd name="connsiteY6" fmla="*/ 114355 h 118360"/>
              <a:gd name="connsiteX7" fmla="*/ 12387 w 100283"/>
              <a:gd name="connsiteY7" fmla="*/ 118347 h 118360"/>
              <a:gd name="connsiteX8" fmla="*/ -9 w 100283"/>
              <a:gd name="connsiteY8" fmla="*/ 116456 h 118360"/>
              <a:gd name="connsiteX9" fmla="*/ -9 w 100283"/>
              <a:gd name="connsiteY9" fmla="*/ 99999 h 118360"/>
              <a:gd name="connsiteX10" fmla="*/ 8675 w 100283"/>
              <a:gd name="connsiteY10" fmla="*/ 102030 h 118360"/>
              <a:gd name="connsiteX11" fmla="*/ 17919 w 100283"/>
              <a:gd name="connsiteY11" fmla="*/ 96218 h 118360"/>
              <a:gd name="connsiteX12" fmla="*/ 26743 w 100283"/>
              <a:gd name="connsiteY12" fmla="*/ 66175 h 118360"/>
              <a:gd name="connsiteX13" fmla="*/ 36687 w 100283"/>
              <a:gd name="connsiteY13" fmla="*/ -4 h 118360"/>
              <a:gd name="connsiteX14" fmla="*/ 100275 w 100283"/>
              <a:gd name="connsiteY14" fmla="*/ -4 h 1183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00283" h="118360">
                <a:moveTo>
                  <a:pt x="100135" y="116666"/>
                </a:moveTo>
                <a:lnTo>
                  <a:pt x="80736" y="116666"/>
                </a:lnTo>
                <a:lnTo>
                  <a:pt x="80736" y="16663"/>
                </a:lnTo>
                <a:lnTo>
                  <a:pt x="52724" y="16663"/>
                </a:lnTo>
                <a:cubicBezTo>
                  <a:pt x="48733" y="44675"/>
                  <a:pt x="45721" y="64704"/>
                  <a:pt x="43340" y="76329"/>
                </a:cubicBezTo>
                <a:cubicBezTo>
                  <a:pt x="41836" y="85101"/>
                  <a:pt x="39491" y="93708"/>
                  <a:pt x="36337" y="102030"/>
                </a:cubicBezTo>
                <a:cubicBezTo>
                  <a:pt x="34416" y="106970"/>
                  <a:pt x="31108" y="111250"/>
                  <a:pt x="26813" y="114355"/>
                </a:cubicBezTo>
                <a:cubicBezTo>
                  <a:pt x="22509" y="117092"/>
                  <a:pt x="17486" y="118482"/>
                  <a:pt x="12387" y="118347"/>
                </a:cubicBezTo>
                <a:cubicBezTo>
                  <a:pt x="8177" y="118434"/>
                  <a:pt x="3984" y="117794"/>
                  <a:pt x="-9" y="116456"/>
                </a:cubicBezTo>
                <a:lnTo>
                  <a:pt x="-9" y="99999"/>
                </a:lnTo>
                <a:cubicBezTo>
                  <a:pt x="2680" y="101367"/>
                  <a:pt x="5659" y="102064"/>
                  <a:pt x="8675" y="102030"/>
                </a:cubicBezTo>
                <a:cubicBezTo>
                  <a:pt x="12516" y="101703"/>
                  <a:pt x="15961" y="99537"/>
                  <a:pt x="17919" y="96218"/>
                </a:cubicBezTo>
                <a:cubicBezTo>
                  <a:pt x="22574" y="86788"/>
                  <a:pt x="25559" y="76623"/>
                  <a:pt x="26743" y="66175"/>
                </a:cubicBezTo>
                <a:cubicBezTo>
                  <a:pt x="29754" y="49998"/>
                  <a:pt x="33116" y="27938"/>
                  <a:pt x="36687" y="-4"/>
                </a:cubicBezTo>
                <a:lnTo>
                  <a:pt x="100275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8" name="Полілінія: фігура 47">
            <a:extLst>
              <a:ext uri="{FF2B5EF4-FFF2-40B4-BE49-F238E27FC236}">
                <a16:creationId xmlns:a16="http://schemas.microsoft.com/office/drawing/2014/main" id="{6FBA4CA2-A52C-1A9F-7402-794A33B86880}"/>
              </a:ext>
            </a:extLst>
          </xdr:cNvPr>
          <xdr:cNvSpPr/>
        </xdr:nvSpPr>
        <xdr:spPr>
          <a:xfrm>
            <a:off x="1569815" y="393016"/>
            <a:ext cx="98742" cy="116880"/>
          </a:xfrm>
          <a:custGeom>
            <a:avLst/>
            <a:gdLst>
              <a:gd name="connsiteX0" fmla="*/ 98734 w 98742"/>
              <a:gd name="connsiteY0" fmla="*/ 116666 h 116880"/>
              <a:gd name="connsiteX1" fmla="*/ 80106 w 98742"/>
              <a:gd name="connsiteY1" fmla="*/ 116666 h 116880"/>
              <a:gd name="connsiteX2" fmla="*/ 80106 w 98742"/>
              <a:gd name="connsiteY2" fmla="*/ 39003 h 116880"/>
              <a:gd name="connsiteX3" fmla="*/ 80946 w 98742"/>
              <a:gd name="connsiteY3" fmla="*/ 24157 h 116880"/>
              <a:gd name="connsiteX4" fmla="*/ 80456 w 98742"/>
              <a:gd name="connsiteY4" fmla="*/ 24157 h 116880"/>
              <a:gd name="connsiteX5" fmla="*/ 77025 w 98742"/>
              <a:gd name="connsiteY5" fmla="*/ 31160 h 116880"/>
              <a:gd name="connsiteX6" fmla="*/ 21001 w 98742"/>
              <a:gd name="connsiteY6" fmla="*/ 116877 h 116880"/>
              <a:gd name="connsiteX7" fmla="*/ -9 w 98742"/>
              <a:gd name="connsiteY7" fmla="*/ 116877 h 116880"/>
              <a:gd name="connsiteX8" fmla="*/ -9 w 98742"/>
              <a:gd name="connsiteY8" fmla="*/ -4 h 116880"/>
              <a:gd name="connsiteX9" fmla="*/ 18690 w 98742"/>
              <a:gd name="connsiteY9" fmla="*/ -4 h 116880"/>
              <a:gd name="connsiteX10" fmla="*/ 18690 w 98742"/>
              <a:gd name="connsiteY10" fmla="*/ 74158 h 116880"/>
              <a:gd name="connsiteX11" fmla="*/ 18059 w 98742"/>
              <a:gd name="connsiteY11" fmla="*/ 90825 h 116880"/>
              <a:gd name="connsiteX12" fmla="*/ 18059 w 98742"/>
              <a:gd name="connsiteY12" fmla="*/ 90825 h 116880"/>
              <a:gd name="connsiteX13" fmla="*/ 22331 w 98742"/>
              <a:gd name="connsiteY13" fmla="*/ 83822 h 116880"/>
              <a:gd name="connsiteX14" fmla="*/ 76324 w 98742"/>
              <a:gd name="connsiteY14" fmla="*/ 136 h 116880"/>
              <a:gd name="connsiteX15" fmla="*/ 98594 w 98742"/>
              <a:gd name="connsiteY15" fmla="*/ 136 h 11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8742" h="116880">
                <a:moveTo>
                  <a:pt x="98734" y="116666"/>
                </a:moveTo>
                <a:lnTo>
                  <a:pt x="80106" y="116666"/>
                </a:lnTo>
                <a:lnTo>
                  <a:pt x="80106" y="39003"/>
                </a:lnTo>
                <a:cubicBezTo>
                  <a:pt x="79972" y="34039"/>
                  <a:pt x="80253" y="29073"/>
                  <a:pt x="80946" y="24157"/>
                </a:cubicBezTo>
                <a:lnTo>
                  <a:pt x="80456" y="24157"/>
                </a:lnTo>
                <a:cubicBezTo>
                  <a:pt x="79567" y="26607"/>
                  <a:pt x="78416" y="28955"/>
                  <a:pt x="77025" y="31160"/>
                </a:cubicBezTo>
                <a:lnTo>
                  <a:pt x="21001" y="116877"/>
                </a:lnTo>
                <a:lnTo>
                  <a:pt x="-9" y="11687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27" y="79722"/>
                  <a:pt x="18616" y="85288"/>
                  <a:pt x="18059" y="90825"/>
                </a:cubicBezTo>
                <a:lnTo>
                  <a:pt x="18059" y="90825"/>
                </a:lnTo>
                <a:cubicBezTo>
                  <a:pt x="19362" y="88419"/>
                  <a:pt x="20788" y="86082"/>
                  <a:pt x="22331" y="83822"/>
                </a:cubicBezTo>
                <a:lnTo>
                  <a:pt x="76324" y="136"/>
                </a:lnTo>
                <a:lnTo>
                  <a:pt x="9859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9" name="Полілінія: фігура 48">
            <a:extLst>
              <a:ext uri="{FF2B5EF4-FFF2-40B4-BE49-F238E27FC236}">
                <a16:creationId xmlns:a16="http://schemas.microsoft.com/office/drawing/2014/main" id="{B20A5906-F279-CDDE-FA81-7EA2F82033F8}"/>
              </a:ext>
            </a:extLst>
          </xdr:cNvPr>
          <xdr:cNvSpPr/>
        </xdr:nvSpPr>
        <xdr:spPr>
          <a:xfrm>
            <a:off x="1690071" y="391231"/>
            <a:ext cx="88783" cy="120603"/>
          </a:xfrm>
          <a:custGeom>
            <a:avLst/>
            <a:gdLst>
              <a:gd name="connsiteX0" fmla="*/ 88775 w 88783"/>
              <a:gd name="connsiteY0" fmla="*/ 113549 h 120603"/>
              <a:gd name="connsiteX1" fmla="*/ 56001 w 88783"/>
              <a:gd name="connsiteY1" fmla="*/ 120552 h 120603"/>
              <a:gd name="connsiteX2" fmla="*/ 15313 w 88783"/>
              <a:gd name="connsiteY2" fmla="*/ 104515 h 120603"/>
              <a:gd name="connsiteX3" fmla="*/ 47 w 88783"/>
              <a:gd name="connsiteY3" fmla="*/ 62497 h 120603"/>
              <a:gd name="connsiteX4" fmla="*/ 17274 w 88783"/>
              <a:gd name="connsiteY4" fmla="*/ 17327 h 120603"/>
              <a:gd name="connsiteX5" fmla="*/ 60693 w 88783"/>
              <a:gd name="connsiteY5" fmla="*/ 30 h 120603"/>
              <a:gd name="connsiteX6" fmla="*/ 88705 w 88783"/>
              <a:gd name="connsiteY6" fmla="*/ 4862 h 120603"/>
              <a:gd name="connsiteX7" fmla="*/ 88705 w 88783"/>
              <a:gd name="connsiteY7" fmla="*/ 23630 h 120603"/>
              <a:gd name="connsiteX8" fmla="*/ 62654 w 88783"/>
              <a:gd name="connsiteY8" fmla="*/ 16627 h 120603"/>
              <a:gd name="connsiteX9" fmla="*/ 31981 w 88783"/>
              <a:gd name="connsiteY9" fmla="*/ 28742 h 120603"/>
              <a:gd name="connsiteX10" fmla="*/ 20216 w 88783"/>
              <a:gd name="connsiteY10" fmla="*/ 61096 h 120603"/>
              <a:gd name="connsiteX11" fmla="*/ 31210 w 88783"/>
              <a:gd name="connsiteY11" fmla="*/ 91840 h 120603"/>
              <a:gd name="connsiteX12" fmla="*/ 60063 w 88783"/>
              <a:gd name="connsiteY12" fmla="*/ 103255 h 120603"/>
              <a:gd name="connsiteX13" fmla="*/ 88705 w 88783"/>
              <a:gd name="connsiteY13" fmla="*/ 95411 h 1206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783" h="120603">
                <a:moveTo>
                  <a:pt x="88775" y="113549"/>
                </a:moveTo>
                <a:cubicBezTo>
                  <a:pt x="78572" y="118483"/>
                  <a:pt x="67330" y="120885"/>
                  <a:pt x="56001" y="120552"/>
                </a:cubicBezTo>
                <a:cubicBezTo>
                  <a:pt x="40782" y="121193"/>
                  <a:pt x="26002" y="115368"/>
                  <a:pt x="15313" y="104515"/>
                </a:cubicBezTo>
                <a:cubicBezTo>
                  <a:pt x="4880" y="93072"/>
                  <a:pt x="-607" y="77969"/>
                  <a:pt x="47" y="62497"/>
                </a:cubicBezTo>
                <a:cubicBezTo>
                  <a:pt x="-669" y="45712"/>
                  <a:pt x="5563" y="29373"/>
                  <a:pt x="17274" y="17327"/>
                </a:cubicBezTo>
                <a:cubicBezTo>
                  <a:pt x="28714" y="5777"/>
                  <a:pt x="44445" y="-490"/>
                  <a:pt x="60693" y="30"/>
                </a:cubicBezTo>
                <a:cubicBezTo>
                  <a:pt x="70261" y="-266"/>
                  <a:pt x="79789" y="1378"/>
                  <a:pt x="88705" y="4862"/>
                </a:cubicBezTo>
                <a:lnTo>
                  <a:pt x="88705" y="23630"/>
                </a:lnTo>
                <a:cubicBezTo>
                  <a:pt x="80831" y="18943"/>
                  <a:pt x="71817" y="16520"/>
                  <a:pt x="62654" y="16627"/>
                </a:cubicBezTo>
                <a:cubicBezTo>
                  <a:pt x="51182" y="16181"/>
                  <a:pt x="40051" y="20578"/>
                  <a:pt x="31981" y="28742"/>
                </a:cubicBezTo>
                <a:cubicBezTo>
                  <a:pt x="23888" y="37518"/>
                  <a:pt x="19650" y="49172"/>
                  <a:pt x="20216" y="61096"/>
                </a:cubicBezTo>
                <a:cubicBezTo>
                  <a:pt x="19626" y="72401"/>
                  <a:pt x="23585" y="83472"/>
                  <a:pt x="31210" y="91840"/>
                </a:cubicBezTo>
                <a:cubicBezTo>
                  <a:pt x="38777" y="99559"/>
                  <a:pt x="49263" y="103707"/>
                  <a:pt x="60063" y="103255"/>
                </a:cubicBezTo>
                <a:cubicBezTo>
                  <a:pt x="70174" y="103519"/>
                  <a:pt x="80139" y="100791"/>
                  <a:pt x="88705" y="9541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0" name="Полілінія: фігура 49">
            <a:extLst>
              <a:ext uri="{FF2B5EF4-FFF2-40B4-BE49-F238E27FC236}">
                <a16:creationId xmlns:a16="http://schemas.microsoft.com/office/drawing/2014/main" id="{0B4A89B5-8775-462E-6157-78AD66B2D6F3}"/>
              </a:ext>
            </a:extLst>
          </xdr:cNvPr>
          <xdr:cNvSpPr/>
        </xdr:nvSpPr>
        <xdr:spPr>
          <a:xfrm>
            <a:off x="1801265" y="393016"/>
            <a:ext cx="87957" cy="116670"/>
          </a:xfrm>
          <a:custGeom>
            <a:avLst/>
            <a:gdLst>
              <a:gd name="connsiteX0" fmla="*/ 87949 w 87957"/>
              <a:gd name="connsiteY0" fmla="*/ 116666 h 116670"/>
              <a:gd name="connsiteX1" fmla="*/ 62739 w 87957"/>
              <a:gd name="connsiteY1" fmla="*/ 116666 h 116670"/>
              <a:gd name="connsiteX2" fmla="*/ 22471 w 87957"/>
              <a:gd name="connsiteY2" fmla="*/ 63303 h 116670"/>
              <a:gd name="connsiteX3" fmla="*/ 19670 w 87957"/>
              <a:gd name="connsiteY3" fmla="*/ 59242 h 116670"/>
              <a:gd name="connsiteX4" fmla="*/ 19320 w 87957"/>
              <a:gd name="connsiteY4" fmla="*/ 59242 h 116670"/>
              <a:gd name="connsiteX5" fmla="*/ 19320 w 87957"/>
              <a:gd name="connsiteY5" fmla="*/ 116666 h 116670"/>
              <a:gd name="connsiteX6" fmla="*/ -9 w 87957"/>
              <a:gd name="connsiteY6" fmla="*/ 116666 h 116670"/>
              <a:gd name="connsiteX7" fmla="*/ -9 w 87957"/>
              <a:gd name="connsiteY7" fmla="*/ -4 h 116670"/>
              <a:gd name="connsiteX8" fmla="*/ 19320 w 87957"/>
              <a:gd name="connsiteY8" fmla="*/ -4 h 116670"/>
              <a:gd name="connsiteX9" fmla="*/ 19320 w 87957"/>
              <a:gd name="connsiteY9" fmla="*/ 54830 h 116670"/>
              <a:gd name="connsiteX10" fmla="*/ 19670 w 87957"/>
              <a:gd name="connsiteY10" fmla="*/ 54830 h 116670"/>
              <a:gd name="connsiteX11" fmla="*/ 22471 w 87957"/>
              <a:gd name="connsiteY11" fmla="*/ 50838 h 116670"/>
              <a:gd name="connsiteX12" fmla="*/ 61548 w 87957"/>
              <a:gd name="connsiteY12" fmla="*/ -4 h 116670"/>
              <a:gd name="connsiteX13" fmla="*/ 84728 w 87957"/>
              <a:gd name="connsiteY13" fmla="*/ -4 h 116670"/>
              <a:gd name="connsiteX14" fmla="*/ 38928 w 87957"/>
              <a:gd name="connsiteY14" fmla="*/ 56020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87957" h="116670">
                <a:moveTo>
                  <a:pt x="87949" y="116666"/>
                </a:moveTo>
                <a:lnTo>
                  <a:pt x="62739" y="116666"/>
                </a:lnTo>
                <a:lnTo>
                  <a:pt x="22471" y="63303"/>
                </a:lnTo>
                <a:cubicBezTo>
                  <a:pt x="21439" y="62020"/>
                  <a:pt x="20503" y="60663"/>
                  <a:pt x="19670" y="59242"/>
                </a:cubicBezTo>
                <a:lnTo>
                  <a:pt x="19320" y="59242"/>
                </a:lnTo>
                <a:lnTo>
                  <a:pt x="19320" y="116666"/>
                </a:lnTo>
                <a:lnTo>
                  <a:pt x="-9" y="116666"/>
                </a:lnTo>
                <a:lnTo>
                  <a:pt x="-9" y="-4"/>
                </a:lnTo>
                <a:lnTo>
                  <a:pt x="19320" y="-4"/>
                </a:lnTo>
                <a:lnTo>
                  <a:pt x="19320" y="54830"/>
                </a:lnTo>
                <a:lnTo>
                  <a:pt x="19670" y="54830"/>
                </a:lnTo>
                <a:cubicBezTo>
                  <a:pt x="20479" y="53416"/>
                  <a:pt x="21417" y="52080"/>
                  <a:pt x="22471" y="50838"/>
                </a:cubicBezTo>
                <a:lnTo>
                  <a:pt x="61548" y="-4"/>
                </a:lnTo>
                <a:lnTo>
                  <a:pt x="84728" y="-4"/>
                </a:lnTo>
                <a:lnTo>
                  <a:pt x="38928" y="56020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1" name="Полілінія: фігура 50">
            <a:extLst>
              <a:ext uri="{FF2B5EF4-FFF2-40B4-BE49-F238E27FC236}">
                <a16:creationId xmlns:a16="http://schemas.microsoft.com/office/drawing/2014/main" id="{E96FE728-3AC6-057D-B367-3AA22D73D84C}"/>
              </a:ext>
            </a:extLst>
          </xdr:cNvPr>
          <xdr:cNvSpPr/>
        </xdr:nvSpPr>
        <xdr:spPr>
          <a:xfrm>
            <a:off x="1890343" y="393016"/>
            <a:ext cx="108476" cy="116670"/>
          </a:xfrm>
          <a:custGeom>
            <a:avLst/>
            <a:gdLst>
              <a:gd name="connsiteX0" fmla="*/ 108468 w 108476"/>
              <a:gd name="connsiteY0" fmla="*/ 116666 h 116670"/>
              <a:gd name="connsiteX1" fmla="*/ 87459 w 108476"/>
              <a:gd name="connsiteY1" fmla="*/ 116666 h 116670"/>
              <a:gd name="connsiteX2" fmla="*/ 76955 w 108476"/>
              <a:gd name="connsiteY2" fmla="*/ 86974 h 116670"/>
              <a:gd name="connsiteX3" fmla="*/ 31085 w 108476"/>
              <a:gd name="connsiteY3" fmla="*/ 86974 h 116670"/>
              <a:gd name="connsiteX4" fmla="*/ 21001 w 108476"/>
              <a:gd name="connsiteY4" fmla="*/ 116666 h 116670"/>
              <a:gd name="connsiteX5" fmla="*/ -9 w 108476"/>
              <a:gd name="connsiteY5" fmla="*/ 116666 h 116670"/>
              <a:gd name="connsiteX6" fmla="*/ 43690 w 108476"/>
              <a:gd name="connsiteY6" fmla="*/ -4 h 116670"/>
              <a:gd name="connsiteX7" fmla="*/ 65470 w 108476"/>
              <a:gd name="connsiteY7" fmla="*/ -4 h 116670"/>
              <a:gd name="connsiteX8" fmla="*/ 71352 w 108476"/>
              <a:gd name="connsiteY8" fmla="*/ 70867 h 116670"/>
              <a:gd name="connsiteX9" fmla="*/ 55175 w 108476"/>
              <a:gd name="connsiteY9" fmla="*/ 24367 h 116670"/>
              <a:gd name="connsiteX10" fmla="*/ 53635 w 108476"/>
              <a:gd name="connsiteY10" fmla="*/ 17364 h 116670"/>
              <a:gd name="connsiteX11" fmla="*/ 53284 w 108476"/>
              <a:gd name="connsiteY11" fmla="*/ 17364 h 116670"/>
              <a:gd name="connsiteX12" fmla="*/ 51674 w 108476"/>
              <a:gd name="connsiteY12" fmla="*/ 24367 h 116670"/>
              <a:gd name="connsiteX13" fmla="*/ 35637 w 108476"/>
              <a:gd name="connsiteY13" fmla="*/ 70867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08476" h="116670">
                <a:moveTo>
                  <a:pt x="108468" y="116666"/>
                </a:moveTo>
                <a:lnTo>
                  <a:pt x="87459" y="116666"/>
                </a:lnTo>
                <a:lnTo>
                  <a:pt x="76955" y="86974"/>
                </a:lnTo>
                <a:lnTo>
                  <a:pt x="31085" y="86974"/>
                </a:lnTo>
                <a:lnTo>
                  <a:pt x="21001" y="116666"/>
                </a:lnTo>
                <a:lnTo>
                  <a:pt x="-9" y="116666"/>
                </a:lnTo>
                <a:lnTo>
                  <a:pt x="43690" y="-4"/>
                </a:lnTo>
                <a:lnTo>
                  <a:pt x="65470" y="-4"/>
                </a:lnTo>
                <a:close/>
                <a:moveTo>
                  <a:pt x="71352" y="70867"/>
                </a:moveTo>
                <a:lnTo>
                  <a:pt x="55175" y="24367"/>
                </a:lnTo>
                <a:cubicBezTo>
                  <a:pt x="54486" y="22074"/>
                  <a:pt x="53971" y="19733"/>
                  <a:pt x="53635" y="17364"/>
                </a:cubicBezTo>
                <a:lnTo>
                  <a:pt x="53284" y="17364"/>
                </a:lnTo>
                <a:cubicBezTo>
                  <a:pt x="52912" y="19733"/>
                  <a:pt x="52374" y="22073"/>
                  <a:pt x="51674" y="24367"/>
                </a:cubicBezTo>
                <a:lnTo>
                  <a:pt x="35637" y="70867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2" name="Полілінія: фігура 51">
            <a:extLst>
              <a:ext uri="{FF2B5EF4-FFF2-40B4-BE49-F238E27FC236}">
                <a16:creationId xmlns:a16="http://schemas.microsoft.com/office/drawing/2014/main" id="{15808743-4960-E088-A32B-B6B1562BC15B}"/>
              </a:ext>
            </a:extLst>
          </xdr:cNvPr>
          <xdr:cNvSpPr/>
        </xdr:nvSpPr>
        <xdr:spPr>
          <a:xfrm>
            <a:off x="2014576" y="392949"/>
            <a:ext cx="78813" cy="117053"/>
          </a:xfrm>
          <a:custGeom>
            <a:avLst/>
            <a:gdLst>
              <a:gd name="connsiteX0" fmla="*/ -9 w 78813"/>
              <a:gd name="connsiteY0" fmla="*/ 116733 h 117053"/>
              <a:gd name="connsiteX1" fmla="*/ -9 w 78813"/>
              <a:gd name="connsiteY1" fmla="*/ 62 h 117053"/>
              <a:gd name="connsiteX2" fmla="*/ 36967 w 78813"/>
              <a:gd name="connsiteY2" fmla="*/ 62 h 117053"/>
              <a:gd name="connsiteX3" fmla="*/ 63789 w 78813"/>
              <a:gd name="connsiteY3" fmla="*/ 7486 h 117053"/>
              <a:gd name="connsiteX4" fmla="*/ 73663 w 78813"/>
              <a:gd name="connsiteY4" fmla="*/ 26744 h 117053"/>
              <a:gd name="connsiteX5" fmla="*/ 68061 w 78813"/>
              <a:gd name="connsiteY5" fmla="*/ 43971 h 117053"/>
              <a:gd name="connsiteX6" fmla="*/ 52514 w 78813"/>
              <a:gd name="connsiteY6" fmla="*/ 54406 h 117053"/>
              <a:gd name="connsiteX7" fmla="*/ 52514 w 78813"/>
              <a:gd name="connsiteY7" fmla="*/ 54406 h 117053"/>
              <a:gd name="connsiteX8" fmla="*/ 71772 w 78813"/>
              <a:gd name="connsiteY8" fmla="*/ 63930 h 117053"/>
              <a:gd name="connsiteX9" fmla="*/ 78775 w 78813"/>
              <a:gd name="connsiteY9" fmla="*/ 83468 h 117053"/>
              <a:gd name="connsiteX10" fmla="*/ 66940 w 78813"/>
              <a:gd name="connsiteY10" fmla="*/ 107699 h 117053"/>
              <a:gd name="connsiteX11" fmla="*/ 37177 w 78813"/>
              <a:gd name="connsiteY11" fmla="*/ 117013 h 117053"/>
              <a:gd name="connsiteX12" fmla="*/ 19250 w 78813"/>
              <a:gd name="connsiteY12" fmla="*/ 15609 h 117053"/>
              <a:gd name="connsiteX13" fmla="*/ 19250 w 78813"/>
              <a:gd name="connsiteY13" fmla="*/ 48803 h 117053"/>
              <a:gd name="connsiteX14" fmla="*/ 31785 w 78813"/>
              <a:gd name="connsiteY14" fmla="*/ 48803 h 117053"/>
              <a:gd name="connsiteX15" fmla="*/ 47612 w 78813"/>
              <a:gd name="connsiteY15" fmla="*/ 44041 h 117053"/>
              <a:gd name="connsiteX16" fmla="*/ 53355 w 78813"/>
              <a:gd name="connsiteY16" fmla="*/ 30596 h 117053"/>
              <a:gd name="connsiteX17" fmla="*/ 33326 w 78813"/>
              <a:gd name="connsiteY17" fmla="*/ 15609 h 117053"/>
              <a:gd name="connsiteX18" fmla="*/ 19250 w 78813"/>
              <a:gd name="connsiteY18" fmla="*/ 64630 h 117053"/>
              <a:gd name="connsiteX19" fmla="*/ 19250 w 78813"/>
              <a:gd name="connsiteY19" fmla="*/ 101536 h 117053"/>
              <a:gd name="connsiteX20" fmla="*/ 35777 w 78813"/>
              <a:gd name="connsiteY20" fmla="*/ 101536 h 117053"/>
              <a:gd name="connsiteX21" fmla="*/ 52514 w 78813"/>
              <a:gd name="connsiteY21" fmla="*/ 96564 h 117053"/>
              <a:gd name="connsiteX22" fmla="*/ 58397 w 78813"/>
              <a:gd name="connsiteY22" fmla="*/ 82558 h 117053"/>
              <a:gd name="connsiteX23" fmla="*/ 33256 w 78813"/>
              <a:gd name="connsiteY23" fmla="*/ 64420 h 1170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78813" h="117053">
                <a:moveTo>
                  <a:pt x="-9" y="116733"/>
                </a:moveTo>
                <a:lnTo>
                  <a:pt x="-9" y="62"/>
                </a:lnTo>
                <a:lnTo>
                  <a:pt x="36967" y="62"/>
                </a:lnTo>
                <a:cubicBezTo>
                  <a:pt x="46479" y="-463"/>
                  <a:pt x="55901" y="2145"/>
                  <a:pt x="63789" y="7486"/>
                </a:cubicBezTo>
                <a:cubicBezTo>
                  <a:pt x="70088" y="11855"/>
                  <a:pt x="73792" y="19079"/>
                  <a:pt x="73663" y="26744"/>
                </a:cubicBezTo>
                <a:cubicBezTo>
                  <a:pt x="73799" y="32955"/>
                  <a:pt x="71824" y="39028"/>
                  <a:pt x="68061" y="43971"/>
                </a:cubicBezTo>
                <a:cubicBezTo>
                  <a:pt x="64136" y="49031"/>
                  <a:pt x="58684" y="52691"/>
                  <a:pt x="52514" y="54406"/>
                </a:cubicBezTo>
                <a:lnTo>
                  <a:pt x="52514" y="54406"/>
                </a:lnTo>
                <a:cubicBezTo>
                  <a:pt x="59881" y="55124"/>
                  <a:pt x="66730" y="58511"/>
                  <a:pt x="71772" y="63930"/>
                </a:cubicBezTo>
                <a:cubicBezTo>
                  <a:pt x="76594" y="69263"/>
                  <a:pt x="79111" y="76287"/>
                  <a:pt x="78775" y="83468"/>
                </a:cubicBezTo>
                <a:cubicBezTo>
                  <a:pt x="78983" y="92984"/>
                  <a:pt x="74574" y="102013"/>
                  <a:pt x="66940" y="107699"/>
                </a:cubicBezTo>
                <a:cubicBezTo>
                  <a:pt x="58393" y="114147"/>
                  <a:pt x="47876" y="117438"/>
                  <a:pt x="37177" y="117013"/>
                </a:cubicBezTo>
                <a:close/>
                <a:moveTo>
                  <a:pt x="19250" y="15609"/>
                </a:moveTo>
                <a:lnTo>
                  <a:pt x="19250" y="48803"/>
                </a:lnTo>
                <a:lnTo>
                  <a:pt x="31785" y="48803"/>
                </a:lnTo>
                <a:cubicBezTo>
                  <a:pt x="37456" y="49120"/>
                  <a:pt x="43058" y="47434"/>
                  <a:pt x="47612" y="44041"/>
                </a:cubicBezTo>
                <a:cubicBezTo>
                  <a:pt x="51504" y="40689"/>
                  <a:pt x="53624" y="35725"/>
                  <a:pt x="53355" y="30596"/>
                </a:cubicBezTo>
                <a:cubicBezTo>
                  <a:pt x="53354" y="20581"/>
                  <a:pt x="46702" y="15609"/>
                  <a:pt x="33326" y="15609"/>
                </a:cubicBezTo>
                <a:close/>
                <a:moveTo>
                  <a:pt x="19250" y="64630"/>
                </a:moveTo>
                <a:lnTo>
                  <a:pt x="19250" y="101536"/>
                </a:lnTo>
                <a:lnTo>
                  <a:pt x="35777" y="101536"/>
                </a:lnTo>
                <a:cubicBezTo>
                  <a:pt x="41767" y="101901"/>
                  <a:pt x="47694" y="100140"/>
                  <a:pt x="52514" y="96564"/>
                </a:cubicBezTo>
                <a:cubicBezTo>
                  <a:pt x="56539" y="93059"/>
                  <a:pt x="58711" y="87886"/>
                  <a:pt x="58397" y="82558"/>
                </a:cubicBezTo>
                <a:cubicBezTo>
                  <a:pt x="58397" y="70466"/>
                  <a:pt x="50016" y="64420"/>
                  <a:pt x="33256" y="64420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3" name="Полілінія: фігура 52">
            <a:extLst>
              <a:ext uri="{FF2B5EF4-FFF2-40B4-BE49-F238E27FC236}">
                <a16:creationId xmlns:a16="http://schemas.microsoft.com/office/drawing/2014/main" id="{850CDA71-1BA1-8F20-A442-D54EB2FFFC7C}"/>
              </a:ext>
            </a:extLst>
          </xdr:cNvPr>
          <xdr:cNvSpPr/>
        </xdr:nvSpPr>
        <xdr:spPr>
          <a:xfrm>
            <a:off x="2115210" y="393016"/>
            <a:ext cx="88238" cy="116670"/>
          </a:xfrm>
          <a:custGeom>
            <a:avLst/>
            <a:gdLst>
              <a:gd name="connsiteX0" fmla="*/ 88230 w 88238"/>
              <a:gd name="connsiteY0" fmla="*/ 116666 h 116670"/>
              <a:gd name="connsiteX1" fmla="*/ 63019 w 88238"/>
              <a:gd name="connsiteY1" fmla="*/ 116666 h 116670"/>
              <a:gd name="connsiteX2" fmla="*/ 22401 w 88238"/>
              <a:gd name="connsiteY2" fmla="*/ 63303 h 116670"/>
              <a:gd name="connsiteX3" fmla="*/ 19670 w 88238"/>
              <a:gd name="connsiteY3" fmla="*/ 59242 h 116670"/>
              <a:gd name="connsiteX4" fmla="*/ 19320 w 88238"/>
              <a:gd name="connsiteY4" fmla="*/ 59242 h 116670"/>
              <a:gd name="connsiteX5" fmla="*/ 19320 w 88238"/>
              <a:gd name="connsiteY5" fmla="*/ 116666 h 116670"/>
              <a:gd name="connsiteX6" fmla="*/ -9 w 88238"/>
              <a:gd name="connsiteY6" fmla="*/ 116666 h 116670"/>
              <a:gd name="connsiteX7" fmla="*/ -9 w 88238"/>
              <a:gd name="connsiteY7" fmla="*/ -4 h 116670"/>
              <a:gd name="connsiteX8" fmla="*/ 19320 w 88238"/>
              <a:gd name="connsiteY8" fmla="*/ -4 h 116670"/>
              <a:gd name="connsiteX9" fmla="*/ 19320 w 88238"/>
              <a:gd name="connsiteY9" fmla="*/ 54830 h 116670"/>
              <a:gd name="connsiteX10" fmla="*/ 19670 w 88238"/>
              <a:gd name="connsiteY10" fmla="*/ 54830 h 116670"/>
              <a:gd name="connsiteX11" fmla="*/ 22401 w 88238"/>
              <a:gd name="connsiteY11" fmla="*/ 50838 h 116670"/>
              <a:gd name="connsiteX12" fmla="*/ 61548 w 88238"/>
              <a:gd name="connsiteY12" fmla="*/ -4 h 116670"/>
              <a:gd name="connsiteX13" fmla="*/ 84728 w 88238"/>
              <a:gd name="connsiteY13" fmla="*/ -4 h 116670"/>
              <a:gd name="connsiteX14" fmla="*/ 38928 w 88238"/>
              <a:gd name="connsiteY14" fmla="*/ 56020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88238" h="116670">
                <a:moveTo>
                  <a:pt x="88230" y="116666"/>
                </a:moveTo>
                <a:lnTo>
                  <a:pt x="63019" y="116666"/>
                </a:lnTo>
                <a:lnTo>
                  <a:pt x="22401" y="63303"/>
                </a:lnTo>
                <a:cubicBezTo>
                  <a:pt x="21357" y="62045"/>
                  <a:pt x="20442" y="60684"/>
                  <a:pt x="19670" y="59242"/>
                </a:cubicBezTo>
                <a:lnTo>
                  <a:pt x="19320" y="59242"/>
                </a:lnTo>
                <a:lnTo>
                  <a:pt x="19320" y="116666"/>
                </a:lnTo>
                <a:lnTo>
                  <a:pt x="-9" y="116666"/>
                </a:lnTo>
                <a:lnTo>
                  <a:pt x="-9" y="-4"/>
                </a:lnTo>
                <a:lnTo>
                  <a:pt x="19320" y="-4"/>
                </a:lnTo>
                <a:lnTo>
                  <a:pt x="19320" y="54830"/>
                </a:lnTo>
                <a:lnTo>
                  <a:pt x="19670" y="54830"/>
                </a:lnTo>
                <a:cubicBezTo>
                  <a:pt x="20452" y="53416"/>
                  <a:pt x="21366" y="52079"/>
                  <a:pt x="22401" y="50838"/>
                </a:cubicBezTo>
                <a:lnTo>
                  <a:pt x="61548" y="-4"/>
                </a:lnTo>
                <a:lnTo>
                  <a:pt x="84728" y="-4"/>
                </a:lnTo>
                <a:lnTo>
                  <a:pt x="38928" y="56020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4" name="Полілінія: фігура 53">
            <a:extLst>
              <a:ext uri="{FF2B5EF4-FFF2-40B4-BE49-F238E27FC236}">
                <a16:creationId xmlns:a16="http://schemas.microsoft.com/office/drawing/2014/main" id="{A752A92B-5F7A-DEFF-4F67-5C3C29ED7B45}"/>
              </a:ext>
            </a:extLst>
          </xdr:cNvPr>
          <xdr:cNvSpPr/>
        </xdr:nvSpPr>
        <xdr:spPr>
          <a:xfrm>
            <a:off x="2202327" y="390987"/>
            <a:ext cx="112355" cy="120724"/>
          </a:xfrm>
          <a:custGeom>
            <a:avLst/>
            <a:gdLst>
              <a:gd name="connsiteX0" fmla="*/ 55596 w 112355"/>
              <a:gd name="connsiteY0" fmla="*/ 120656 h 120724"/>
              <a:gd name="connsiteX1" fmla="*/ 15259 w 112355"/>
              <a:gd name="connsiteY1" fmla="*/ 104269 h 120724"/>
              <a:gd name="connsiteX2" fmla="*/ 62 w 112355"/>
              <a:gd name="connsiteY2" fmla="*/ 61761 h 120724"/>
              <a:gd name="connsiteX3" fmla="*/ 15749 w 112355"/>
              <a:gd name="connsiteY3" fmla="*/ 16872 h 120724"/>
              <a:gd name="connsiteX4" fmla="*/ 57767 w 112355"/>
              <a:gd name="connsiteY4" fmla="*/ 64 h 120724"/>
              <a:gd name="connsiteX5" fmla="*/ 97614 w 112355"/>
              <a:gd name="connsiteY5" fmla="*/ 16381 h 120724"/>
              <a:gd name="connsiteX6" fmla="*/ 112250 w 112355"/>
              <a:gd name="connsiteY6" fmla="*/ 58890 h 120724"/>
              <a:gd name="connsiteX7" fmla="*/ 96913 w 112355"/>
              <a:gd name="connsiteY7" fmla="*/ 104059 h 120724"/>
              <a:gd name="connsiteX8" fmla="*/ 55596 w 112355"/>
              <a:gd name="connsiteY8" fmla="*/ 120656 h 120724"/>
              <a:gd name="connsiteX9" fmla="*/ 56716 w 112355"/>
              <a:gd name="connsiteY9" fmla="*/ 16872 h 120724"/>
              <a:gd name="connsiteX10" fmla="*/ 30665 w 112355"/>
              <a:gd name="connsiteY10" fmla="*/ 28847 h 120724"/>
              <a:gd name="connsiteX11" fmla="*/ 20581 w 112355"/>
              <a:gd name="connsiteY11" fmla="*/ 60500 h 120724"/>
              <a:gd name="connsiteX12" fmla="*/ 30385 w 112355"/>
              <a:gd name="connsiteY12" fmla="*/ 91804 h 120724"/>
              <a:gd name="connsiteX13" fmla="*/ 55596 w 112355"/>
              <a:gd name="connsiteY13" fmla="*/ 103709 h 120724"/>
              <a:gd name="connsiteX14" fmla="*/ 82067 w 112355"/>
              <a:gd name="connsiteY14" fmla="*/ 92434 h 120724"/>
              <a:gd name="connsiteX15" fmla="*/ 91732 w 112355"/>
              <a:gd name="connsiteY15" fmla="*/ 60780 h 120724"/>
              <a:gd name="connsiteX16" fmla="*/ 82348 w 112355"/>
              <a:gd name="connsiteY16" fmla="*/ 28497 h 120724"/>
              <a:gd name="connsiteX17" fmla="*/ 56716 w 112355"/>
              <a:gd name="connsiteY17" fmla="*/ 16871 h 1207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12355" h="120724">
                <a:moveTo>
                  <a:pt x="55596" y="120656"/>
                </a:moveTo>
                <a:cubicBezTo>
                  <a:pt x="40406" y="121324"/>
                  <a:pt x="25679" y="115341"/>
                  <a:pt x="15259" y="104269"/>
                </a:cubicBezTo>
                <a:cubicBezTo>
                  <a:pt x="4841" y="92625"/>
                  <a:pt x="-613" y="77370"/>
                  <a:pt x="62" y="61761"/>
                </a:cubicBezTo>
                <a:cubicBezTo>
                  <a:pt x="-711" y="45332"/>
                  <a:pt x="4911" y="29243"/>
                  <a:pt x="15749" y="16872"/>
                </a:cubicBezTo>
                <a:cubicBezTo>
                  <a:pt x="26634" y="5411"/>
                  <a:pt x="41980" y="-728"/>
                  <a:pt x="57767" y="64"/>
                </a:cubicBezTo>
                <a:cubicBezTo>
                  <a:pt x="72800" y="-609"/>
                  <a:pt x="87370" y="5357"/>
                  <a:pt x="97614" y="16381"/>
                </a:cubicBezTo>
                <a:cubicBezTo>
                  <a:pt x="107816" y="28119"/>
                  <a:pt x="113063" y="43359"/>
                  <a:pt x="112250" y="58890"/>
                </a:cubicBezTo>
                <a:cubicBezTo>
                  <a:pt x="113156" y="75361"/>
                  <a:pt x="107661" y="91545"/>
                  <a:pt x="96913" y="104059"/>
                </a:cubicBezTo>
                <a:cubicBezTo>
                  <a:pt x="86223" y="115356"/>
                  <a:pt x="71130" y="121418"/>
                  <a:pt x="55596" y="120656"/>
                </a:cubicBezTo>
                <a:close/>
                <a:moveTo>
                  <a:pt x="56716" y="16872"/>
                </a:moveTo>
                <a:cubicBezTo>
                  <a:pt x="46646" y="16609"/>
                  <a:pt x="37023" y="21033"/>
                  <a:pt x="30665" y="28847"/>
                </a:cubicBezTo>
                <a:cubicBezTo>
                  <a:pt x="23568" y="37821"/>
                  <a:pt x="19982" y="49074"/>
                  <a:pt x="20581" y="60500"/>
                </a:cubicBezTo>
                <a:cubicBezTo>
                  <a:pt x="20045" y="71766"/>
                  <a:pt x="23518" y="82857"/>
                  <a:pt x="30385" y="91804"/>
                </a:cubicBezTo>
                <a:cubicBezTo>
                  <a:pt x="36474" y="99485"/>
                  <a:pt x="45796" y="103887"/>
                  <a:pt x="55596" y="103709"/>
                </a:cubicBezTo>
                <a:cubicBezTo>
                  <a:pt x="65676" y="104179"/>
                  <a:pt x="75422" y="100029"/>
                  <a:pt x="82067" y="92434"/>
                </a:cubicBezTo>
                <a:cubicBezTo>
                  <a:pt x="88992" y="83389"/>
                  <a:pt x="92423" y="72151"/>
                  <a:pt x="91732" y="60780"/>
                </a:cubicBezTo>
                <a:cubicBezTo>
                  <a:pt x="92459" y="49255"/>
                  <a:pt x="89140" y="37837"/>
                  <a:pt x="82348" y="28497"/>
                </a:cubicBezTo>
                <a:cubicBezTo>
                  <a:pt x="76091" y="20828"/>
                  <a:pt x="66608" y="16526"/>
                  <a:pt x="56716" y="1687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5" name="Полілінія: фігура 54">
            <a:extLst>
              <a:ext uri="{FF2B5EF4-FFF2-40B4-BE49-F238E27FC236}">
                <a16:creationId xmlns:a16="http://schemas.microsoft.com/office/drawing/2014/main" id="{0209D00B-70EF-9FBE-9D1A-8042B15268F9}"/>
              </a:ext>
            </a:extLst>
          </xdr:cNvPr>
          <xdr:cNvSpPr/>
        </xdr:nvSpPr>
        <xdr:spPr>
          <a:xfrm>
            <a:off x="2328521" y="391074"/>
            <a:ext cx="76492" cy="120668"/>
          </a:xfrm>
          <a:custGeom>
            <a:avLst/>
            <a:gdLst>
              <a:gd name="connsiteX0" fmla="*/ -9 w 76492"/>
              <a:gd name="connsiteY0" fmla="*/ 114057 h 120668"/>
              <a:gd name="connsiteX1" fmla="*/ -9 w 76492"/>
              <a:gd name="connsiteY1" fmla="*/ 95499 h 120668"/>
              <a:gd name="connsiteX2" fmla="*/ 31225 w 76492"/>
              <a:gd name="connsiteY2" fmla="*/ 105233 h 120668"/>
              <a:gd name="connsiteX3" fmla="*/ 49503 w 76492"/>
              <a:gd name="connsiteY3" fmla="*/ 99910 h 120668"/>
              <a:gd name="connsiteX4" fmla="*/ 56506 w 76492"/>
              <a:gd name="connsiteY4" fmla="*/ 85904 h 120668"/>
              <a:gd name="connsiteX5" fmla="*/ 28914 w 76492"/>
              <a:gd name="connsiteY5" fmla="*/ 66436 h 120668"/>
              <a:gd name="connsiteX6" fmla="*/ 15468 w 76492"/>
              <a:gd name="connsiteY6" fmla="*/ 66436 h 120668"/>
              <a:gd name="connsiteX7" fmla="*/ 15468 w 76492"/>
              <a:gd name="connsiteY7" fmla="*/ 51029 h 120668"/>
              <a:gd name="connsiteX8" fmla="*/ 28074 w 76492"/>
              <a:gd name="connsiteY8" fmla="*/ 51029 h 120668"/>
              <a:gd name="connsiteX9" fmla="*/ 46211 w 76492"/>
              <a:gd name="connsiteY9" fmla="*/ 46127 h 120668"/>
              <a:gd name="connsiteX10" fmla="*/ 52654 w 76492"/>
              <a:gd name="connsiteY10" fmla="*/ 32121 h 120668"/>
              <a:gd name="connsiteX11" fmla="*/ 47192 w 76492"/>
              <a:gd name="connsiteY11" fmla="*/ 19866 h 120668"/>
              <a:gd name="connsiteX12" fmla="*/ 32276 w 76492"/>
              <a:gd name="connsiteY12" fmla="*/ 15244 h 120668"/>
              <a:gd name="connsiteX13" fmla="*/ 4263 w 76492"/>
              <a:gd name="connsiteY13" fmla="*/ 24068 h 120668"/>
              <a:gd name="connsiteX14" fmla="*/ 4263 w 76492"/>
              <a:gd name="connsiteY14" fmla="*/ 7050 h 120668"/>
              <a:gd name="connsiteX15" fmla="*/ 35357 w 76492"/>
              <a:gd name="connsiteY15" fmla="*/ 47 h 120668"/>
              <a:gd name="connsiteX16" fmla="*/ 62458 w 76492"/>
              <a:gd name="connsiteY16" fmla="*/ 8031 h 120668"/>
              <a:gd name="connsiteX17" fmla="*/ 72543 w 76492"/>
              <a:gd name="connsiteY17" fmla="*/ 29040 h 120668"/>
              <a:gd name="connsiteX18" fmla="*/ 50063 w 76492"/>
              <a:gd name="connsiteY18" fmla="*/ 57472 h 120668"/>
              <a:gd name="connsiteX19" fmla="*/ 50063 w 76492"/>
              <a:gd name="connsiteY19" fmla="*/ 57472 h 120668"/>
              <a:gd name="connsiteX20" fmla="*/ 69461 w 76492"/>
              <a:gd name="connsiteY20" fmla="*/ 66786 h 120668"/>
              <a:gd name="connsiteX21" fmla="*/ 76465 w 76492"/>
              <a:gd name="connsiteY21" fmla="*/ 85484 h 120668"/>
              <a:gd name="connsiteX22" fmla="*/ 64489 w 76492"/>
              <a:gd name="connsiteY22" fmla="*/ 111045 h 120668"/>
              <a:gd name="connsiteX23" fmla="*/ 31785 w 76492"/>
              <a:gd name="connsiteY23" fmla="*/ 120569 h 120668"/>
              <a:gd name="connsiteX24" fmla="*/ -9 w 76492"/>
              <a:gd name="connsiteY24" fmla="*/ 114057 h 1206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</a:cxnLst>
            <a:rect l="l" t="t" r="r" b="b"/>
            <a:pathLst>
              <a:path w="76492" h="120668">
                <a:moveTo>
                  <a:pt x="-9" y="114057"/>
                </a:moveTo>
                <a:lnTo>
                  <a:pt x="-9" y="95499"/>
                </a:lnTo>
                <a:cubicBezTo>
                  <a:pt x="9101" y="101986"/>
                  <a:pt x="20043" y="105396"/>
                  <a:pt x="31225" y="105233"/>
                </a:cubicBezTo>
                <a:cubicBezTo>
                  <a:pt x="37745" y="105583"/>
                  <a:pt x="44190" y="103706"/>
                  <a:pt x="49503" y="99910"/>
                </a:cubicBezTo>
                <a:cubicBezTo>
                  <a:pt x="53929" y="96619"/>
                  <a:pt x="56528" y="91420"/>
                  <a:pt x="56506" y="85904"/>
                </a:cubicBezTo>
                <a:cubicBezTo>
                  <a:pt x="56506" y="72879"/>
                  <a:pt x="47262" y="66436"/>
                  <a:pt x="28914" y="66436"/>
                </a:cubicBezTo>
                <a:lnTo>
                  <a:pt x="15468" y="66436"/>
                </a:lnTo>
                <a:lnTo>
                  <a:pt x="15468" y="51029"/>
                </a:lnTo>
                <a:lnTo>
                  <a:pt x="28074" y="51029"/>
                </a:lnTo>
                <a:cubicBezTo>
                  <a:pt x="34492" y="51412"/>
                  <a:pt x="40860" y="49691"/>
                  <a:pt x="46211" y="46127"/>
                </a:cubicBezTo>
                <a:cubicBezTo>
                  <a:pt x="50568" y="42831"/>
                  <a:pt x="52987" y="37574"/>
                  <a:pt x="52654" y="32121"/>
                </a:cubicBezTo>
                <a:cubicBezTo>
                  <a:pt x="52833" y="27410"/>
                  <a:pt x="50815" y="22882"/>
                  <a:pt x="47192" y="19866"/>
                </a:cubicBezTo>
                <a:cubicBezTo>
                  <a:pt x="42938" y="16581"/>
                  <a:pt x="37642" y="14940"/>
                  <a:pt x="32276" y="15244"/>
                </a:cubicBezTo>
                <a:cubicBezTo>
                  <a:pt x="22279" y="15402"/>
                  <a:pt x="12546" y="18468"/>
                  <a:pt x="4263" y="24068"/>
                </a:cubicBezTo>
                <a:lnTo>
                  <a:pt x="4263" y="7050"/>
                </a:lnTo>
                <a:cubicBezTo>
                  <a:pt x="13902" y="2215"/>
                  <a:pt x="24576" y="-189"/>
                  <a:pt x="35357" y="47"/>
                </a:cubicBezTo>
                <a:cubicBezTo>
                  <a:pt x="45033" y="-426"/>
                  <a:pt x="54584" y="2388"/>
                  <a:pt x="62458" y="8031"/>
                </a:cubicBezTo>
                <a:cubicBezTo>
                  <a:pt x="69012" y="12997"/>
                  <a:pt x="72767" y="20820"/>
                  <a:pt x="72543" y="29040"/>
                </a:cubicBezTo>
                <a:cubicBezTo>
                  <a:pt x="73455" y="42881"/>
                  <a:pt x="63742" y="55166"/>
                  <a:pt x="50063" y="57472"/>
                </a:cubicBezTo>
                <a:lnTo>
                  <a:pt x="50063" y="57472"/>
                </a:lnTo>
                <a:cubicBezTo>
                  <a:pt x="57459" y="58069"/>
                  <a:pt x="64371" y="61387"/>
                  <a:pt x="69461" y="66786"/>
                </a:cubicBezTo>
                <a:cubicBezTo>
                  <a:pt x="74173" y="71850"/>
                  <a:pt x="76691" y="78571"/>
                  <a:pt x="76465" y="85484"/>
                </a:cubicBezTo>
                <a:cubicBezTo>
                  <a:pt x="76816" y="95435"/>
                  <a:pt x="72360" y="104947"/>
                  <a:pt x="64489" y="111045"/>
                </a:cubicBezTo>
                <a:cubicBezTo>
                  <a:pt x="54985" y="117840"/>
                  <a:pt x="43452" y="121198"/>
                  <a:pt x="31785" y="120569"/>
                </a:cubicBezTo>
                <a:cubicBezTo>
                  <a:pt x="20803" y="121169"/>
                  <a:pt x="9853" y="118926"/>
                  <a:pt x="-9" y="114057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6" name="Полілінія: фігура 55">
            <a:extLst>
              <a:ext uri="{FF2B5EF4-FFF2-40B4-BE49-F238E27FC236}">
                <a16:creationId xmlns:a16="http://schemas.microsoft.com/office/drawing/2014/main" id="{434CCB2D-6E9F-B573-70C1-7591CEE7DBBA}"/>
              </a:ext>
            </a:extLst>
          </xdr:cNvPr>
          <xdr:cNvSpPr/>
        </xdr:nvSpPr>
        <xdr:spPr>
          <a:xfrm>
            <a:off x="2414659" y="393016"/>
            <a:ext cx="108476" cy="116670"/>
          </a:xfrm>
          <a:custGeom>
            <a:avLst/>
            <a:gdLst>
              <a:gd name="connsiteX0" fmla="*/ 108468 w 108476"/>
              <a:gd name="connsiteY0" fmla="*/ 116666 h 116670"/>
              <a:gd name="connsiteX1" fmla="*/ 87459 w 108476"/>
              <a:gd name="connsiteY1" fmla="*/ 116666 h 116670"/>
              <a:gd name="connsiteX2" fmla="*/ 76955 w 108476"/>
              <a:gd name="connsiteY2" fmla="*/ 86974 h 116670"/>
              <a:gd name="connsiteX3" fmla="*/ 31085 w 108476"/>
              <a:gd name="connsiteY3" fmla="*/ 86974 h 116670"/>
              <a:gd name="connsiteX4" fmla="*/ 21001 w 108476"/>
              <a:gd name="connsiteY4" fmla="*/ 116666 h 116670"/>
              <a:gd name="connsiteX5" fmla="*/ -9 w 108476"/>
              <a:gd name="connsiteY5" fmla="*/ 116666 h 116670"/>
              <a:gd name="connsiteX6" fmla="*/ 43690 w 108476"/>
              <a:gd name="connsiteY6" fmla="*/ -4 h 116670"/>
              <a:gd name="connsiteX7" fmla="*/ 65470 w 108476"/>
              <a:gd name="connsiteY7" fmla="*/ -4 h 116670"/>
              <a:gd name="connsiteX8" fmla="*/ 71632 w 108476"/>
              <a:gd name="connsiteY8" fmla="*/ 70867 h 116670"/>
              <a:gd name="connsiteX9" fmla="*/ 55455 w 108476"/>
              <a:gd name="connsiteY9" fmla="*/ 24647 h 116670"/>
              <a:gd name="connsiteX10" fmla="*/ 53915 w 108476"/>
              <a:gd name="connsiteY10" fmla="*/ 17644 h 116670"/>
              <a:gd name="connsiteX11" fmla="*/ 53354 w 108476"/>
              <a:gd name="connsiteY11" fmla="*/ 17644 h 116670"/>
              <a:gd name="connsiteX12" fmla="*/ 51744 w 108476"/>
              <a:gd name="connsiteY12" fmla="*/ 24647 h 116670"/>
              <a:gd name="connsiteX13" fmla="*/ 35917 w 108476"/>
              <a:gd name="connsiteY13" fmla="*/ 70867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08476" h="116670">
                <a:moveTo>
                  <a:pt x="108468" y="116666"/>
                </a:moveTo>
                <a:lnTo>
                  <a:pt x="87459" y="116666"/>
                </a:lnTo>
                <a:lnTo>
                  <a:pt x="76955" y="86974"/>
                </a:lnTo>
                <a:lnTo>
                  <a:pt x="31085" y="86974"/>
                </a:lnTo>
                <a:lnTo>
                  <a:pt x="21001" y="116666"/>
                </a:lnTo>
                <a:lnTo>
                  <a:pt x="-9" y="116666"/>
                </a:lnTo>
                <a:lnTo>
                  <a:pt x="43690" y="-4"/>
                </a:lnTo>
                <a:lnTo>
                  <a:pt x="65470" y="-4"/>
                </a:lnTo>
                <a:close/>
                <a:moveTo>
                  <a:pt x="71632" y="70867"/>
                </a:moveTo>
                <a:lnTo>
                  <a:pt x="55455" y="24647"/>
                </a:lnTo>
                <a:cubicBezTo>
                  <a:pt x="54798" y="22346"/>
                  <a:pt x="54283" y="20008"/>
                  <a:pt x="53915" y="17644"/>
                </a:cubicBezTo>
                <a:lnTo>
                  <a:pt x="53354" y="17644"/>
                </a:lnTo>
                <a:cubicBezTo>
                  <a:pt x="53014" y="20019"/>
                  <a:pt x="52475" y="22361"/>
                  <a:pt x="51744" y="24647"/>
                </a:cubicBezTo>
                <a:lnTo>
                  <a:pt x="35917" y="70867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7" name="Полілінія: фігура 56">
            <a:extLst>
              <a:ext uri="{FF2B5EF4-FFF2-40B4-BE49-F238E27FC236}">
                <a16:creationId xmlns:a16="http://schemas.microsoft.com/office/drawing/2014/main" id="{C117DBB0-7D45-EA82-3A33-83A8F8149833}"/>
              </a:ext>
            </a:extLst>
          </xdr:cNvPr>
          <xdr:cNvSpPr/>
        </xdr:nvSpPr>
        <xdr:spPr>
          <a:xfrm>
            <a:off x="2526147" y="393016"/>
            <a:ext cx="100213" cy="116670"/>
          </a:xfrm>
          <a:custGeom>
            <a:avLst/>
            <a:gdLst>
              <a:gd name="connsiteX0" fmla="*/ 100205 w 100213"/>
              <a:gd name="connsiteY0" fmla="*/ 116666 h 116670"/>
              <a:gd name="connsiteX1" fmla="*/ 77025 w 100213"/>
              <a:gd name="connsiteY1" fmla="*/ 116666 h 116670"/>
              <a:gd name="connsiteX2" fmla="*/ 53145 w 100213"/>
              <a:gd name="connsiteY2" fmla="*/ 73878 h 116670"/>
              <a:gd name="connsiteX3" fmla="*/ 50764 w 100213"/>
              <a:gd name="connsiteY3" fmla="*/ 68346 h 116670"/>
              <a:gd name="connsiteX4" fmla="*/ 50413 w 100213"/>
              <a:gd name="connsiteY4" fmla="*/ 68346 h 116670"/>
              <a:gd name="connsiteX5" fmla="*/ 47962 w 100213"/>
              <a:gd name="connsiteY5" fmla="*/ 73878 h 116670"/>
              <a:gd name="connsiteX6" fmla="*/ 23312 w 100213"/>
              <a:gd name="connsiteY6" fmla="*/ 116666 h 116670"/>
              <a:gd name="connsiteX7" fmla="*/ -9 w 100213"/>
              <a:gd name="connsiteY7" fmla="*/ 116666 h 116670"/>
              <a:gd name="connsiteX8" fmla="*/ 38228 w 100213"/>
              <a:gd name="connsiteY8" fmla="*/ 57981 h 116670"/>
              <a:gd name="connsiteX9" fmla="*/ 3213 w 100213"/>
              <a:gd name="connsiteY9" fmla="*/ -4 h 116670"/>
              <a:gd name="connsiteX10" fmla="*/ 26883 w 100213"/>
              <a:gd name="connsiteY10" fmla="*/ -4 h 116670"/>
              <a:gd name="connsiteX11" fmla="*/ 47892 w 100213"/>
              <a:gd name="connsiteY11" fmla="*/ 39353 h 116670"/>
              <a:gd name="connsiteX12" fmla="*/ 51534 w 100213"/>
              <a:gd name="connsiteY12" fmla="*/ 47196 h 116670"/>
              <a:gd name="connsiteX13" fmla="*/ 51534 w 100213"/>
              <a:gd name="connsiteY13" fmla="*/ 47196 h 116670"/>
              <a:gd name="connsiteX14" fmla="*/ 55595 w 100213"/>
              <a:gd name="connsiteY14" fmla="*/ 39073 h 116670"/>
              <a:gd name="connsiteX15" fmla="*/ 77445 w 100213"/>
              <a:gd name="connsiteY15" fmla="*/ -4 h 116670"/>
              <a:gd name="connsiteX16" fmla="*/ 99294 w 100213"/>
              <a:gd name="connsiteY16" fmla="*/ -4 h 116670"/>
              <a:gd name="connsiteX17" fmla="*/ 63299 w 100213"/>
              <a:gd name="connsiteY17" fmla="*/ 57841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100213" h="116670">
                <a:moveTo>
                  <a:pt x="100205" y="116666"/>
                </a:moveTo>
                <a:lnTo>
                  <a:pt x="77025" y="116666"/>
                </a:lnTo>
                <a:lnTo>
                  <a:pt x="53145" y="73878"/>
                </a:lnTo>
                <a:cubicBezTo>
                  <a:pt x="52189" y="72108"/>
                  <a:pt x="51392" y="70257"/>
                  <a:pt x="50764" y="68346"/>
                </a:cubicBezTo>
                <a:lnTo>
                  <a:pt x="50413" y="68346"/>
                </a:lnTo>
                <a:cubicBezTo>
                  <a:pt x="49923" y="69536"/>
                  <a:pt x="49153" y="71357"/>
                  <a:pt x="47962" y="73878"/>
                </a:cubicBezTo>
                <a:lnTo>
                  <a:pt x="23312" y="116666"/>
                </a:lnTo>
                <a:lnTo>
                  <a:pt x="-9" y="116666"/>
                </a:lnTo>
                <a:lnTo>
                  <a:pt x="38228" y="57981"/>
                </a:lnTo>
                <a:lnTo>
                  <a:pt x="3213" y="-4"/>
                </a:lnTo>
                <a:lnTo>
                  <a:pt x="26883" y="-4"/>
                </a:lnTo>
                <a:lnTo>
                  <a:pt x="47892" y="39353"/>
                </a:lnTo>
                <a:cubicBezTo>
                  <a:pt x="49223" y="41944"/>
                  <a:pt x="50483" y="44605"/>
                  <a:pt x="51534" y="47196"/>
                </a:cubicBezTo>
                <a:lnTo>
                  <a:pt x="51534" y="47196"/>
                </a:lnTo>
                <a:cubicBezTo>
                  <a:pt x="53074" y="43765"/>
                  <a:pt x="54475" y="41034"/>
                  <a:pt x="55595" y="39073"/>
                </a:cubicBezTo>
                <a:lnTo>
                  <a:pt x="77445" y="-4"/>
                </a:lnTo>
                <a:lnTo>
                  <a:pt x="99294" y="-4"/>
                </a:lnTo>
                <a:lnTo>
                  <a:pt x="63299" y="57841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8" name="Полілінія: фігура 57">
            <a:extLst>
              <a:ext uri="{FF2B5EF4-FFF2-40B4-BE49-F238E27FC236}">
                <a16:creationId xmlns:a16="http://schemas.microsoft.com/office/drawing/2014/main" id="{C72EBDB1-509A-3300-7EDE-FC7E197EB6E5}"/>
              </a:ext>
            </a:extLst>
          </xdr:cNvPr>
          <xdr:cNvSpPr/>
        </xdr:nvSpPr>
        <xdr:spPr>
          <a:xfrm>
            <a:off x="2642397" y="393016"/>
            <a:ext cx="98742" cy="116880"/>
          </a:xfrm>
          <a:custGeom>
            <a:avLst/>
            <a:gdLst>
              <a:gd name="connsiteX0" fmla="*/ 98734 w 98742"/>
              <a:gd name="connsiteY0" fmla="*/ 116666 h 116880"/>
              <a:gd name="connsiteX1" fmla="*/ 80106 w 98742"/>
              <a:gd name="connsiteY1" fmla="*/ 116666 h 116880"/>
              <a:gd name="connsiteX2" fmla="*/ 80106 w 98742"/>
              <a:gd name="connsiteY2" fmla="*/ 39003 h 116880"/>
              <a:gd name="connsiteX3" fmla="*/ 80946 w 98742"/>
              <a:gd name="connsiteY3" fmla="*/ 24157 h 116880"/>
              <a:gd name="connsiteX4" fmla="*/ 80456 w 98742"/>
              <a:gd name="connsiteY4" fmla="*/ 24157 h 116880"/>
              <a:gd name="connsiteX5" fmla="*/ 77025 w 98742"/>
              <a:gd name="connsiteY5" fmla="*/ 31160 h 116880"/>
              <a:gd name="connsiteX6" fmla="*/ 21001 w 98742"/>
              <a:gd name="connsiteY6" fmla="*/ 116877 h 116880"/>
              <a:gd name="connsiteX7" fmla="*/ -9 w 98742"/>
              <a:gd name="connsiteY7" fmla="*/ 116877 h 116880"/>
              <a:gd name="connsiteX8" fmla="*/ -9 w 98742"/>
              <a:gd name="connsiteY8" fmla="*/ -4 h 116880"/>
              <a:gd name="connsiteX9" fmla="*/ 18690 w 98742"/>
              <a:gd name="connsiteY9" fmla="*/ -4 h 116880"/>
              <a:gd name="connsiteX10" fmla="*/ 18690 w 98742"/>
              <a:gd name="connsiteY10" fmla="*/ 74158 h 116880"/>
              <a:gd name="connsiteX11" fmla="*/ 17989 w 98742"/>
              <a:gd name="connsiteY11" fmla="*/ 90825 h 116880"/>
              <a:gd name="connsiteX12" fmla="*/ 18339 w 98742"/>
              <a:gd name="connsiteY12" fmla="*/ 90825 h 116880"/>
              <a:gd name="connsiteX13" fmla="*/ 22611 w 98742"/>
              <a:gd name="connsiteY13" fmla="*/ 83822 h 116880"/>
              <a:gd name="connsiteX14" fmla="*/ 76604 w 98742"/>
              <a:gd name="connsiteY14" fmla="*/ 136 h 116880"/>
              <a:gd name="connsiteX15" fmla="*/ 98734 w 98742"/>
              <a:gd name="connsiteY15" fmla="*/ 136 h 11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98742" h="116880">
                <a:moveTo>
                  <a:pt x="98734" y="116666"/>
                </a:moveTo>
                <a:lnTo>
                  <a:pt x="80106" y="116666"/>
                </a:lnTo>
                <a:lnTo>
                  <a:pt x="80106" y="39003"/>
                </a:lnTo>
                <a:cubicBezTo>
                  <a:pt x="79972" y="34039"/>
                  <a:pt x="80253" y="29073"/>
                  <a:pt x="80946" y="24157"/>
                </a:cubicBezTo>
                <a:lnTo>
                  <a:pt x="80456" y="24157"/>
                </a:lnTo>
                <a:cubicBezTo>
                  <a:pt x="79537" y="26594"/>
                  <a:pt x="78388" y="28939"/>
                  <a:pt x="77025" y="31160"/>
                </a:cubicBezTo>
                <a:lnTo>
                  <a:pt x="21001" y="116877"/>
                </a:lnTo>
                <a:lnTo>
                  <a:pt x="-9" y="116877"/>
                </a:lnTo>
                <a:lnTo>
                  <a:pt x="-9" y="-4"/>
                </a:lnTo>
                <a:lnTo>
                  <a:pt x="18690" y="-4"/>
                </a:lnTo>
                <a:lnTo>
                  <a:pt x="18690" y="74158"/>
                </a:lnTo>
                <a:cubicBezTo>
                  <a:pt x="18854" y="79723"/>
                  <a:pt x="18620" y="85293"/>
                  <a:pt x="17989" y="90825"/>
                </a:cubicBezTo>
                <a:lnTo>
                  <a:pt x="18339" y="90825"/>
                </a:lnTo>
                <a:cubicBezTo>
                  <a:pt x="19642" y="88419"/>
                  <a:pt x="21068" y="86082"/>
                  <a:pt x="22611" y="83822"/>
                </a:cubicBezTo>
                <a:lnTo>
                  <a:pt x="76604" y="136"/>
                </a:lnTo>
                <a:lnTo>
                  <a:pt x="98734" y="136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9" name="Полілінія: фігура 58">
            <a:extLst>
              <a:ext uri="{FF2B5EF4-FFF2-40B4-BE49-F238E27FC236}">
                <a16:creationId xmlns:a16="http://schemas.microsoft.com/office/drawing/2014/main" id="{714F716E-3F64-F575-7C4F-180F9F784389}"/>
              </a:ext>
            </a:extLst>
          </xdr:cNvPr>
          <xdr:cNvSpPr/>
        </xdr:nvSpPr>
        <xdr:spPr>
          <a:xfrm>
            <a:off x="2762720" y="391231"/>
            <a:ext cx="88926" cy="120606"/>
          </a:xfrm>
          <a:custGeom>
            <a:avLst/>
            <a:gdLst>
              <a:gd name="connsiteX0" fmla="*/ 88778 w 88926"/>
              <a:gd name="connsiteY0" fmla="*/ 113549 h 120606"/>
              <a:gd name="connsiteX1" fmla="*/ 56004 w 88926"/>
              <a:gd name="connsiteY1" fmla="*/ 120552 h 120606"/>
              <a:gd name="connsiteX2" fmla="*/ 15316 w 88926"/>
              <a:gd name="connsiteY2" fmla="*/ 104515 h 120606"/>
              <a:gd name="connsiteX3" fmla="*/ 50 w 88926"/>
              <a:gd name="connsiteY3" fmla="*/ 62497 h 120606"/>
              <a:gd name="connsiteX4" fmla="*/ 17207 w 88926"/>
              <a:gd name="connsiteY4" fmla="*/ 17327 h 120606"/>
              <a:gd name="connsiteX5" fmla="*/ 60696 w 88926"/>
              <a:gd name="connsiteY5" fmla="*/ 30 h 120606"/>
              <a:gd name="connsiteX6" fmla="*/ 88708 w 88926"/>
              <a:gd name="connsiteY6" fmla="*/ 4862 h 120606"/>
              <a:gd name="connsiteX7" fmla="*/ 88708 w 88926"/>
              <a:gd name="connsiteY7" fmla="*/ 23630 h 120606"/>
              <a:gd name="connsiteX8" fmla="*/ 62447 w 88926"/>
              <a:gd name="connsiteY8" fmla="*/ 16627 h 120606"/>
              <a:gd name="connsiteX9" fmla="*/ 31773 w 88926"/>
              <a:gd name="connsiteY9" fmla="*/ 28742 h 120606"/>
              <a:gd name="connsiteX10" fmla="*/ 20429 w 88926"/>
              <a:gd name="connsiteY10" fmla="*/ 61306 h 120606"/>
              <a:gd name="connsiteX11" fmla="*/ 31423 w 88926"/>
              <a:gd name="connsiteY11" fmla="*/ 92050 h 120606"/>
              <a:gd name="connsiteX12" fmla="*/ 60276 w 88926"/>
              <a:gd name="connsiteY12" fmla="*/ 103465 h 120606"/>
              <a:gd name="connsiteX13" fmla="*/ 88918 w 88926"/>
              <a:gd name="connsiteY13" fmla="*/ 95621 h 1206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8926" h="120606">
                <a:moveTo>
                  <a:pt x="88778" y="113549"/>
                </a:moveTo>
                <a:cubicBezTo>
                  <a:pt x="78569" y="118467"/>
                  <a:pt x="67331" y="120869"/>
                  <a:pt x="56004" y="120552"/>
                </a:cubicBezTo>
                <a:cubicBezTo>
                  <a:pt x="40782" y="121211"/>
                  <a:pt x="25995" y="115383"/>
                  <a:pt x="15316" y="104515"/>
                </a:cubicBezTo>
                <a:cubicBezTo>
                  <a:pt x="4850" y="93092"/>
                  <a:pt x="-643" y="77975"/>
                  <a:pt x="50" y="62497"/>
                </a:cubicBezTo>
                <a:cubicBezTo>
                  <a:pt x="-659" y="45726"/>
                  <a:pt x="5543" y="29398"/>
                  <a:pt x="17207" y="17327"/>
                </a:cubicBezTo>
                <a:cubicBezTo>
                  <a:pt x="28683" y="5788"/>
                  <a:pt x="44430" y="-476"/>
                  <a:pt x="60696" y="30"/>
                </a:cubicBezTo>
                <a:cubicBezTo>
                  <a:pt x="70264" y="-266"/>
                  <a:pt x="79792" y="1378"/>
                  <a:pt x="88708" y="4862"/>
                </a:cubicBezTo>
                <a:lnTo>
                  <a:pt x="88708" y="23630"/>
                </a:lnTo>
                <a:cubicBezTo>
                  <a:pt x="80770" y="18912"/>
                  <a:pt x="71680" y="16488"/>
                  <a:pt x="62447" y="16627"/>
                </a:cubicBezTo>
                <a:cubicBezTo>
                  <a:pt x="50975" y="16181"/>
                  <a:pt x="39844" y="20578"/>
                  <a:pt x="31773" y="28742"/>
                </a:cubicBezTo>
                <a:cubicBezTo>
                  <a:pt x="23780" y="37638"/>
                  <a:pt x="19692" y="49370"/>
                  <a:pt x="20429" y="61306"/>
                </a:cubicBezTo>
                <a:cubicBezTo>
                  <a:pt x="19839" y="72612"/>
                  <a:pt x="23798" y="83682"/>
                  <a:pt x="31423" y="92050"/>
                </a:cubicBezTo>
                <a:cubicBezTo>
                  <a:pt x="38985" y="99776"/>
                  <a:pt x="49474" y="103926"/>
                  <a:pt x="60276" y="103465"/>
                </a:cubicBezTo>
                <a:cubicBezTo>
                  <a:pt x="70386" y="103717"/>
                  <a:pt x="80347" y="100989"/>
                  <a:pt x="88918" y="95621"/>
                </a:cubicBez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60" name="Полілінія: фігура 59">
            <a:extLst>
              <a:ext uri="{FF2B5EF4-FFF2-40B4-BE49-F238E27FC236}">
                <a16:creationId xmlns:a16="http://schemas.microsoft.com/office/drawing/2014/main" id="{6DFD20A5-2AD2-1C72-4EE5-AF5B1A8C539D}"/>
              </a:ext>
            </a:extLst>
          </xdr:cNvPr>
          <xdr:cNvSpPr/>
        </xdr:nvSpPr>
        <xdr:spPr>
          <a:xfrm>
            <a:off x="2862151" y="393016"/>
            <a:ext cx="86277" cy="116670"/>
          </a:xfrm>
          <a:custGeom>
            <a:avLst/>
            <a:gdLst>
              <a:gd name="connsiteX0" fmla="*/ 86269 w 86277"/>
              <a:gd name="connsiteY0" fmla="*/ 16453 h 116670"/>
              <a:gd name="connsiteX1" fmla="*/ 52794 w 86277"/>
              <a:gd name="connsiteY1" fmla="*/ 16453 h 116670"/>
              <a:gd name="connsiteX2" fmla="*/ 52794 w 86277"/>
              <a:gd name="connsiteY2" fmla="*/ 116666 h 116670"/>
              <a:gd name="connsiteX3" fmla="*/ 33396 w 86277"/>
              <a:gd name="connsiteY3" fmla="*/ 116666 h 116670"/>
              <a:gd name="connsiteX4" fmla="*/ 33396 w 86277"/>
              <a:gd name="connsiteY4" fmla="*/ 16453 h 116670"/>
              <a:gd name="connsiteX5" fmla="*/ -9 w 86277"/>
              <a:gd name="connsiteY5" fmla="*/ 16453 h 116670"/>
              <a:gd name="connsiteX6" fmla="*/ -9 w 86277"/>
              <a:gd name="connsiteY6" fmla="*/ -4 h 116670"/>
              <a:gd name="connsiteX7" fmla="*/ 86269 w 86277"/>
              <a:gd name="connsiteY7" fmla="*/ -4 h 1166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86277" h="116670">
                <a:moveTo>
                  <a:pt x="86269" y="16453"/>
                </a:moveTo>
                <a:lnTo>
                  <a:pt x="52794" y="16453"/>
                </a:lnTo>
                <a:lnTo>
                  <a:pt x="52794" y="116666"/>
                </a:lnTo>
                <a:lnTo>
                  <a:pt x="33396" y="116666"/>
                </a:lnTo>
                <a:lnTo>
                  <a:pt x="33396" y="16453"/>
                </a:lnTo>
                <a:lnTo>
                  <a:pt x="-9" y="16453"/>
                </a:lnTo>
                <a:lnTo>
                  <a:pt x="-9" y="-4"/>
                </a:lnTo>
                <a:lnTo>
                  <a:pt x="86269" y="-4"/>
                </a:lnTo>
                <a:close/>
              </a:path>
            </a:pathLst>
          </a:custGeom>
          <a:solidFill>
            <a:srgbClr val="006D8F"/>
          </a:solidFill>
          <a:ln w="6992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61" name="Полілінія: фігура 60">
            <a:extLst>
              <a:ext uri="{FF2B5EF4-FFF2-40B4-BE49-F238E27FC236}">
                <a16:creationId xmlns:a16="http://schemas.microsoft.com/office/drawing/2014/main" id="{B8CDBA67-C491-E065-AA33-7AE6C8F1B324}"/>
              </a:ext>
            </a:extLst>
          </xdr:cNvPr>
          <xdr:cNvSpPr/>
        </xdr:nvSpPr>
        <xdr:spPr>
          <a:xfrm>
            <a:off x="1359164" y="57431"/>
            <a:ext cx="7003" cy="260932"/>
          </a:xfrm>
          <a:custGeom>
            <a:avLst/>
            <a:gdLst>
              <a:gd name="connsiteX0" fmla="*/ 0 w 7003"/>
              <a:gd name="connsiteY0" fmla="*/ 0 h 260932"/>
              <a:gd name="connsiteX1" fmla="*/ 0 w 7003"/>
              <a:gd name="connsiteY1" fmla="*/ 260933 h 2609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003" h="260932">
                <a:moveTo>
                  <a:pt x="0" y="0"/>
                </a:moveTo>
                <a:lnTo>
                  <a:pt x="0" y="260933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62" name="Полілінія: фігура 61">
            <a:extLst>
              <a:ext uri="{FF2B5EF4-FFF2-40B4-BE49-F238E27FC236}">
                <a16:creationId xmlns:a16="http://schemas.microsoft.com/office/drawing/2014/main" id="{BD3116B2-F73E-444A-81B4-DBC282738711}"/>
              </a:ext>
            </a:extLst>
          </xdr:cNvPr>
          <xdr:cNvSpPr/>
        </xdr:nvSpPr>
        <xdr:spPr>
          <a:xfrm>
            <a:off x="1356923" y="67935"/>
            <a:ext cx="1604486" cy="41835"/>
          </a:xfrm>
          <a:custGeom>
            <a:avLst/>
            <a:gdLst>
              <a:gd name="connsiteX0" fmla="*/ 0 w 2719620"/>
              <a:gd name="connsiteY0" fmla="*/ 0 h 7003"/>
              <a:gd name="connsiteX1" fmla="*/ 2719621 w 2719620"/>
              <a:gd name="connsiteY1" fmla="*/ 0 h 70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719620" h="7003">
                <a:moveTo>
                  <a:pt x="0" y="0"/>
                </a:moveTo>
                <a:lnTo>
                  <a:pt x="2719621" y="0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63" name="Полілінія: фігура 62">
            <a:extLst>
              <a:ext uri="{FF2B5EF4-FFF2-40B4-BE49-F238E27FC236}">
                <a16:creationId xmlns:a16="http://schemas.microsoft.com/office/drawing/2014/main" id="{75AEC8A3-8704-BFB1-E571-0593092DDCAA}"/>
              </a:ext>
            </a:extLst>
          </xdr:cNvPr>
          <xdr:cNvSpPr/>
        </xdr:nvSpPr>
        <xdr:spPr>
          <a:xfrm flipV="1">
            <a:off x="1356924" y="551068"/>
            <a:ext cx="1604486" cy="46506"/>
          </a:xfrm>
          <a:custGeom>
            <a:avLst/>
            <a:gdLst>
              <a:gd name="connsiteX0" fmla="*/ 0 w 2719620"/>
              <a:gd name="connsiteY0" fmla="*/ 0 h 7003"/>
              <a:gd name="connsiteX1" fmla="*/ 2719621 w 2719620"/>
              <a:gd name="connsiteY1" fmla="*/ 0 h 70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719620" h="7003">
                <a:moveTo>
                  <a:pt x="0" y="0"/>
                </a:moveTo>
                <a:lnTo>
                  <a:pt x="2719621" y="0"/>
                </a:lnTo>
              </a:path>
            </a:pathLst>
          </a:custGeom>
          <a:ln w="20975" cap="flat">
            <a:solidFill>
              <a:srgbClr val="006D8F"/>
            </a:solidFill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</xdr:grpSp>
    <xdr:clientData/>
  </xdr:twoCellAnchor>
  <xdr:twoCellAnchor editAs="oneCell">
    <xdr:from>
      <xdr:col>1</xdr:col>
      <xdr:colOff>510540</xdr:colOff>
      <xdr:row>25</xdr:row>
      <xdr:rowOff>68580</xdr:rowOff>
    </xdr:from>
    <xdr:to>
      <xdr:col>2</xdr:col>
      <xdr:colOff>786970</xdr:colOff>
      <xdr:row>27</xdr:row>
      <xdr:rowOff>175260</xdr:rowOff>
    </xdr:to>
    <xdr:pic>
      <xdr:nvPicPr>
        <xdr:cNvPr id="73" name="Графіка 72">
          <a:extLst>
            <a:ext uri="{FF2B5EF4-FFF2-40B4-BE49-F238E27FC236}">
              <a16:creationId xmlns:a16="http://schemas.microsoft.com/office/drawing/2014/main" id="{8566E825-7962-72A4-9958-7F854AF5AB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rcRect t="23016" b="25396"/>
        <a:stretch/>
      </xdr:blipFill>
      <xdr:spPr>
        <a:xfrm>
          <a:off x="662940" y="9166860"/>
          <a:ext cx="1274650" cy="563880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</xdr:colOff>
      <xdr:row>33</xdr:row>
      <xdr:rowOff>60960</xdr:rowOff>
    </xdr:from>
    <xdr:to>
      <xdr:col>1</xdr:col>
      <xdr:colOff>766620</xdr:colOff>
      <xdr:row>33</xdr:row>
      <xdr:rowOff>515640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D4167DF2-CBED-42B8-A92B-F6B12F63EB17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297180" y="12771120"/>
          <a:ext cx="469440" cy="45468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14</xdr:col>
      <xdr:colOff>205740</xdr:colOff>
      <xdr:row>10</xdr:row>
      <xdr:rowOff>137160</xdr:rowOff>
    </xdr:from>
    <xdr:ext cx="249460" cy="257080"/>
    <xdr:pic>
      <xdr:nvPicPr>
        <xdr:cNvPr id="82" name="Рисунок 81" descr="Weblink Icons - Download Free Vector Icons | Noun Project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C8C0EE9D-7DB6-4BEE-BC97-917B9FBC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540" y="1034796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11</xdr:row>
      <xdr:rowOff>137160</xdr:rowOff>
    </xdr:from>
    <xdr:ext cx="249460" cy="257080"/>
    <xdr:pic>
      <xdr:nvPicPr>
        <xdr:cNvPr id="83" name="Рисунок 82" descr="Weblink Icons - Download Free Vector Icons | Noun Project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2635F83D-959D-4937-9CE8-9976C5DC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540" y="1091946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12</xdr:row>
      <xdr:rowOff>137160</xdr:rowOff>
    </xdr:from>
    <xdr:ext cx="249460" cy="257080"/>
    <xdr:pic>
      <xdr:nvPicPr>
        <xdr:cNvPr id="84" name="Рисунок 83" descr="Weblink Icons - Download Free Vector Icons | Noun Project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14BD5F4C-B25E-49C9-B436-5C371BB9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540" y="1149096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13</xdr:row>
      <xdr:rowOff>137160</xdr:rowOff>
    </xdr:from>
    <xdr:ext cx="249460" cy="257080"/>
    <xdr:pic>
      <xdr:nvPicPr>
        <xdr:cNvPr id="85" name="Рисунок 84" descr="Weblink Icons - Download Free Vector Icons | Noun Project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92BA7BD9-06F8-4152-8B74-55CDE20FE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540" y="1206246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14</xdr:row>
      <xdr:rowOff>137160</xdr:rowOff>
    </xdr:from>
    <xdr:ext cx="249460" cy="257080"/>
    <xdr:pic>
      <xdr:nvPicPr>
        <xdr:cNvPr id="86" name="Рисунок 85" descr="Weblink Icons - Download Free Vector Icons | Noun Project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2125616-7DFA-4B03-A451-F7720146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540" y="1263396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15</xdr:row>
      <xdr:rowOff>137160</xdr:rowOff>
    </xdr:from>
    <xdr:ext cx="249460" cy="257080"/>
    <xdr:pic>
      <xdr:nvPicPr>
        <xdr:cNvPr id="87" name="Рисунок 86" descr="Weblink Icons - Download Free Vector Icons | Noun Project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4E35939E-35D2-4561-9F9E-418A1B9C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540" y="431292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17</xdr:row>
      <xdr:rowOff>137160</xdr:rowOff>
    </xdr:from>
    <xdr:ext cx="249460" cy="257080"/>
    <xdr:pic>
      <xdr:nvPicPr>
        <xdr:cNvPr id="88" name="Рисунок 87" descr="Weblink Icons - Download Free Vector Icons | Noun Project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773C916F-C1C1-4ECF-9C58-FF15B59E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3260" y="202692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18</xdr:row>
      <xdr:rowOff>137160</xdr:rowOff>
    </xdr:from>
    <xdr:ext cx="249460" cy="257080"/>
    <xdr:pic>
      <xdr:nvPicPr>
        <xdr:cNvPr id="89" name="Рисунок 88" descr="Weblink Icons - Download Free Vector Icons | Noun Project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4C6D9F8D-27F0-4EFF-8EF6-68824E5C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3260" y="259842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19</xdr:row>
      <xdr:rowOff>137160</xdr:rowOff>
    </xdr:from>
    <xdr:ext cx="249460" cy="257080"/>
    <xdr:pic>
      <xdr:nvPicPr>
        <xdr:cNvPr id="90" name="Рисунок 89" descr="Weblink Icons - Download Free Vector Icons | Noun Project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E3EA4FEB-D657-43D5-B7D3-246F4DAF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3260" y="316992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20</xdr:row>
      <xdr:rowOff>137160</xdr:rowOff>
    </xdr:from>
    <xdr:ext cx="249460" cy="257080"/>
    <xdr:pic>
      <xdr:nvPicPr>
        <xdr:cNvPr id="91" name="Рисунок 90" descr="Weblink Icons - Download Free Vector Icons | Noun Project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119770A3-136A-4FE2-9EE9-ED6D96368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3260" y="374142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21</xdr:row>
      <xdr:rowOff>137160</xdr:rowOff>
    </xdr:from>
    <xdr:ext cx="249460" cy="257080"/>
    <xdr:pic>
      <xdr:nvPicPr>
        <xdr:cNvPr id="92" name="Рисунок 91" descr="Weblink Icons - Download Free Vector Icons | Noun Project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7536D284-37F3-476C-A7F5-005908D3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3260" y="431292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205740</xdr:colOff>
      <xdr:row>22</xdr:row>
      <xdr:rowOff>137160</xdr:rowOff>
    </xdr:from>
    <xdr:ext cx="249460" cy="257080"/>
    <xdr:pic>
      <xdr:nvPicPr>
        <xdr:cNvPr id="93" name="Рисунок 92" descr="Weblink Icons - Download Free Vector Icons | Noun Project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3F27338D-A8B5-4364-ACDF-79379BFE5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3260" y="488442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151560</xdr:rowOff>
    </xdr:from>
    <xdr:to>
      <xdr:col>0</xdr:col>
      <xdr:colOff>862150</xdr:colOff>
      <xdr:row>18</xdr:row>
      <xdr:rowOff>20450</xdr:rowOff>
    </xdr:to>
    <xdr:pic>
      <xdr:nvPicPr>
        <xdr:cNvPr id="2" name="Рисунок 19">
          <a:extLst>
            <a:ext uri="{FF2B5EF4-FFF2-40B4-BE49-F238E27FC236}">
              <a16:creationId xmlns:a16="http://schemas.microsoft.com/office/drawing/2014/main" id="{F83AC492-CB9B-420F-BEB8-4829BA69CFF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478710"/>
          <a:ext cx="845640" cy="27124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612850</xdr:colOff>
      <xdr:row>12</xdr:row>
      <xdr:rowOff>34790</xdr:rowOff>
    </xdr:from>
    <xdr:to>
      <xdr:col>0</xdr:col>
      <xdr:colOff>1206970</xdr:colOff>
      <xdr:row>18</xdr:row>
      <xdr:rowOff>22550</xdr:rowOff>
    </xdr:to>
    <xdr:pic>
      <xdr:nvPicPr>
        <xdr:cNvPr id="3" name="Рисунок 20">
          <a:extLst>
            <a:ext uri="{FF2B5EF4-FFF2-40B4-BE49-F238E27FC236}">
              <a16:creationId xmlns:a16="http://schemas.microsoft.com/office/drawing/2014/main" id="{6CD3CDA2-6C65-4FF2-88FD-483356E0928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2850" y="1742940"/>
          <a:ext cx="578880" cy="2464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181932</xdr:colOff>
      <xdr:row>0</xdr:row>
      <xdr:rowOff>93980</xdr:rowOff>
    </xdr:from>
    <xdr:to>
      <xdr:col>3</xdr:col>
      <xdr:colOff>20772</xdr:colOff>
      <xdr:row>5</xdr:row>
      <xdr:rowOff>22860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2A48D2BB-5A8F-4363-B1B8-3582ED981AA8}"/>
            </a:ext>
          </a:extLst>
        </xdr:cNvPr>
        <xdr:cNvSpPr/>
      </xdr:nvSpPr>
      <xdr:spPr>
        <a:xfrm>
          <a:off x="2513652" y="93980"/>
          <a:ext cx="3214500" cy="4470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uk-UA" sz="1100" b="0" strike="noStrike" spc="-1">
              <a:solidFill>
                <a:srgbClr val="404040"/>
              </a:solidFill>
              <a:latin typeface="Verdana"/>
              <a:ea typeface="Verdana"/>
            </a:rPr>
            <a:t>БЛИСКАВКОПРИЙМАЧІ </a:t>
          </a:r>
          <a:r>
            <a:rPr lang="en-US" sz="1100" b="0" strike="noStrike" spc="-1">
              <a:solidFill>
                <a:srgbClr val="404040"/>
              </a:solidFill>
              <a:latin typeface="Verdana"/>
              <a:ea typeface="Verdana"/>
            </a:rPr>
            <a:t>E.S.E</a:t>
          </a:r>
          <a:r>
            <a:rPr lang="uk-UA" sz="1100" b="0" strike="noStrike" spc="-1">
              <a:solidFill>
                <a:srgbClr val="404040"/>
              </a:solidFill>
              <a:latin typeface="Verdana"/>
              <a:ea typeface="Verdana"/>
            </a:rPr>
            <a:t> </a:t>
          </a:r>
          <a:endParaRPr lang="uk-UA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uk-UA" sz="1100" b="0" strike="noStrike" spc="-1">
              <a:solidFill>
                <a:srgbClr val="016A7D"/>
              </a:solidFill>
              <a:latin typeface="Verdana"/>
              <a:ea typeface="Verdana"/>
            </a:rPr>
            <a:t>ПРАЙС-ЛИСТ від 15.05.2026 </a:t>
          </a:r>
          <a:endParaRPr lang="uk-UA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228600</xdr:colOff>
      <xdr:row>11</xdr:row>
      <xdr:rowOff>297180</xdr:rowOff>
    </xdr:from>
    <xdr:to>
      <xdr:col>11</xdr:col>
      <xdr:colOff>478060</xdr:colOff>
      <xdr:row>12</xdr:row>
      <xdr:rowOff>173260</xdr:rowOff>
    </xdr:to>
    <xdr:pic>
      <xdr:nvPicPr>
        <xdr:cNvPr id="8" name="Рисунок 7" descr="Weblink Icons - Download Free Vector Icons | Noun Projec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6B329A-63A6-4999-A423-9ECB112D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340" y="1569720"/>
          <a:ext cx="24946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228600</xdr:colOff>
      <xdr:row>13</xdr:row>
      <xdr:rowOff>297180</xdr:rowOff>
    </xdr:from>
    <xdr:ext cx="254540" cy="263430"/>
    <xdr:pic>
      <xdr:nvPicPr>
        <xdr:cNvPr id="12" name="Рисунок 11" descr="Weblink Icons - Download Free Vector Icons | Noun Project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2EBB52-5EAF-41B8-878E-35C0EE69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340" y="1568450"/>
          <a:ext cx="254540" cy="263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228600</xdr:colOff>
      <xdr:row>15</xdr:row>
      <xdr:rowOff>297180</xdr:rowOff>
    </xdr:from>
    <xdr:ext cx="252000" cy="260890"/>
    <xdr:pic>
      <xdr:nvPicPr>
        <xdr:cNvPr id="13" name="Рисунок 12" descr="Weblink Icons - Download Free Vector Icons | Noun Projec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3D75D5-8E5D-4706-B363-42CD9EB4A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340" y="1568450"/>
          <a:ext cx="252000" cy="260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228600</xdr:colOff>
      <xdr:row>17</xdr:row>
      <xdr:rowOff>297180</xdr:rowOff>
    </xdr:from>
    <xdr:ext cx="249460" cy="258350"/>
    <xdr:pic>
      <xdr:nvPicPr>
        <xdr:cNvPr id="14" name="Рисунок 13" descr="Weblink Icons - Download Free Vector Icons | Noun Project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1EF5BC-6A10-4F73-8B89-A9A55885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340" y="1568450"/>
          <a:ext cx="249460" cy="25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412750</xdr:colOff>
      <xdr:row>0</xdr:row>
      <xdr:rowOff>50801</xdr:rowOff>
    </xdr:from>
    <xdr:to>
      <xdr:col>1</xdr:col>
      <xdr:colOff>515890</xdr:colOff>
      <xdr:row>5</xdr:row>
      <xdr:rowOff>60961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08582F-35B5-4A76-9319-960D7C563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50801"/>
          <a:ext cx="1390920" cy="546100"/>
        </a:xfrm>
        <a:prstGeom prst="rect">
          <a:avLst/>
        </a:prstGeom>
      </xdr:spPr>
    </xdr:pic>
    <xdr:clientData/>
  </xdr:twoCellAnchor>
  <xdr:twoCellAnchor editAs="oneCell">
    <xdr:from>
      <xdr:col>0</xdr:col>
      <xdr:colOff>930910</xdr:colOff>
      <xdr:row>59</xdr:row>
      <xdr:rowOff>134620</xdr:rowOff>
    </xdr:from>
    <xdr:to>
      <xdr:col>1</xdr:col>
      <xdr:colOff>385455</xdr:colOff>
      <xdr:row>62</xdr:row>
      <xdr:rowOff>190500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C60CF97-5A02-44A0-ACFC-948DAF23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910" y="9522460"/>
          <a:ext cx="727085" cy="642620"/>
        </a:xfrm>
        <a:prstGeom prst="rect">
          <a:avLst/>
        </a:prstGeom>
      </xdr:spPr>
    </xdr:pic>
    <xdr:clientData/>
  </xdr:twoCellAnchor>
  <xdr:oneCellAnchor>
    <xdr:from>
      <xdr:col>11</xdr:col>
      <xdr:colOff>236220</xdr:colOff>
      <xdr:row>22</xdr:row>
      <xdr:rowOff>358140</xdr:rowOff>
    </xdr:from>
    <xdr:ext cx="249460" cy="257080"/>
    <xdr:pic>
      <xdr:nvPicPr>
        <xdr:cNvPr id="5" name="Рисунок 4" descr="Weblink Icons - Download Free Vector Icons | Noun Project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A052F03-17E8-47D1-A305-940017F2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4060" y="7170420"/>
          <a:ext cx="249460" cy="25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220980</xdr:colOff>
      <xdr:row>24</xdr:row>
      <xdr:rowOff>342900</xdr:rowOff>
    </xdr:from>
    <xdr:ext cx="254540" cy="263430"/>
    <xdr:pic>
      <xdr:nvPicPr>
        <xdr:cNvPr id="9" name="Рисунок 8" descr="Weblink Icons - Download Free Vector Icons | Noun Project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AE41E56-20E5-4E70-BC40-52BDE6AD1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820" y="8115300"/>
          <a:ext cx="254540" cy="263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114299</xdr:colOff>
      <xdr:row>22</xdr:row>
      <xdr:rowOff>30480</xdr:rowOff>
    </xdr:from>
    <xdr:to>
      <xdr:col>0</xdr:col>
      <xdr:colOff>682370</xdr:colOff>
      <xdr:row>24</xdr:row>
      <xdr:rowOff>431008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139E205-E159-3411-6213-20808F36F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6842760"/>
          <a:ext cx="568071" cy="1360648"/>
        </a:xfrm>
        <a:prstGeom prst="rect">
          <a:avLst/>
        </a:prstGeom>
      </xdr:spPr>
    </xdr:pic>
    <xdr:clientData/>
  </xdr:twoCellAnchor>
  <xdr:twoCellAnchor editAs="oneCell">
    <xdr:from>
      <xdr:col>0</xdr:col>
      <xdr:colOff>515760</xdr:colOff>
      <xdr:row>22</xdr:row>
      <xdr:rowOff>439560</xdr:rowOff>
    </xdr:from>
    <xdr:to>
      <xdr:col>0</xdr:col>
      <xdr:colOff>1130023</xdr:colOff>
      <xdr:row>25</xdr:row>
      <xdr:rowOff>411480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6F2F15E-3F7D-3066-9483-709C814BC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760" y="7251840"/>
          <a:ext cx="614263" cy="1412100"/>
        </a:xfrm>
        <a:prstGeom prst="rect">
          <a:avLst/>
        </a:prstGeom>
      </xdr:spPr>
    </xdr:pic>
    <xdr:clientData/>
  </xdr:twoCellAnchor>
  <xdr:oneCellAnchor>
    <xdr:from>
      <xdr:col>0</xdr:col>
      <xdr:colOff>274440</xdr:colOff>
      <xdr:row>29</xdr:row>
      <xdr:rowOff>79200</xdr:rowOff>
    </xdr:from>
    <xdr:ext cx="591610" cy="672140"/>
    <xdr:pic>
      <xdr:nvPicPr>
        <xdr:cNvPr id="22" name="Рисунок 21">
          <a:extLst>
            <a:ext uri="{FF2B5EF4-FFF2-40B4-BE49-F238E27FC236}">
              <a16:creationId xmlns:a16="http://schemas.microsoft.com/office/drawing/2014/main" id="{D78A070A-165B-452F-8340-3897459C7BFB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274440" y="4666440"/>
          <a:ext cx="591610" cy="67214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228600</xdr:colOff>
      <xdr:row>31</xdr:row>
      <xdr:rowOff>297180</xdr:rowOff>
    </xdr:from>
    <xdr:ext cx="253270" cy="262160"/>
    <xdr:pic>
      <xdr:nvPicPr>
        <xdr:cNvPr id="23" name="Рисунок 22" descr="Weblink Icons - Download Free Vector Icons | Noun Project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0EAE62-077E-4418-B30F-51E94FE3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6440" y="5646420"/>
          <a:ext cx="253270" cy="262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228600</xdr:colOff>
      <xdr:row>29</xdr:row>
      <xdr:rowOff>297180</xdr:rowOff>
    </xdr:from>
    <xdr:ext cx="253270" cy="262160"/>
    <xdr:pic>
      <xdr:nvPicPr>
        <xdr:cNvPr id="24" name="Рисунок 23" descr="Weblink Icons - Download Free Vector Icons | Noun Project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A84CBCE-E3D6-4709-AEC2-1BEC2221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6440" y="4884420"/>
          <a:ext cx="253270" cy="262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190500</xdr:colOff>
      <xdr:row>31</xdr:row>
      <xdr:rowOff>76200</xdr:rowOff>
    </xdr:from>
    <xdr:ext cx="824979" cy="571500"/>
    <xdr:pic>
      <xdr:nvPicPr>
        <xdr:cNvPr id="25" name="Рисунок 24">
          <a:extLst>
            <a:ext uri="{FF2B5EF4-FFF2-40B4-BE49-F238E27FC236}">
              <a16:creationId xmlns:a16="http://schemas.microsoft.com/office/drawing/2014/main" id="{D9F1B4B4-8E7D-45CC-BEBC-D05D524D0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425440"/>
          <a:ext cx="824979" cy="5715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608330</xdr:colOff>
      <xdr:row>0</xdr:row>
      <xdr:rowOff>50801</xdr:rowOff>
    </xdr:from>
    <xdr:to>
      <xdr:col>1</xdr:col>
      <xdr:colOff>608330</xdr:colOff>
      <xdr:row>1</xdr:row>
      <xdr:rowOff>0</xdr:rowOff>
    </xdr:to>
    <xdr:grpSp>
      <xdr:nvGrpSpPr>
        <xdr:cNvPr id="2" name="Графіка 183">
          <a:extLst>
            <a:ext uri="{FF2B5EF4-FFF2-40B4-BE49-F238E27FC236}">
              <a16:creationId xmlns:a16="http://schemas.microsoft.com/office/drawing/2014/main" id="{85F0F431-F07D-41C3-ADDE-C228AF84172F}"/>
            </a:ext>
          </a:extLst>
        </xdr:cNvPr>
        <xdr:cNvGrpSpPr/>
      </xdr:nvGrpSpPr>
      <xdr:grpSpPr>
        <a:xfrm>
          <a:off x="1896110" y="50801"/>
          <a:ext cx="0" cy="139699"/>
          <a:chOff x="3625849" y="203497"/>
          <a:chExt cx="1093887" cy="441028"/>
        </a:xfrm>
        <a:solidFill>
          <a:srgbClr val="006D8F"/>
        </a:solidFill>
      </xdr:grpSpPr>
      <xdr:sp macro="" textlink="">
        <xdr:nvSpPr>
          <xdr:cNvPr id="3" name="Полілінія: фігура 2">
            <a:extLst>
              <a:ext uri="{FF2B5EF4-FFF2-40B4-BE49-F238E27FC236}">
                <a16:creationId xmlns:a16="http://schemas.microsoft.com/office/drawing/2014/main" id="{BB3D85E3-2717-2878-D362-EFBD8E4C8548}"/>
              </a:ext>
            </a:extLst>
          </xdr:cNvPr>
          <xdr:cNvSpPr/>
        </xdr:nvSpPr>
        <xdr:spPr>
          <a:xfrm>
            <a:off x="4063404" y="203497"/>
            <a:ext cx="215304" cy="441027"/>
          </a:xfrm>
          <a:custGeom>
            <a:avLst/>
            <a:gdLst>
              <a:gd name="connsiteX0" fmla="*/ 0 w 215304"/>
              <a:gd name="connsiteY0" fmla="*/ 437555 h 441027"/>
              <a:gd name="connsiteX1" fmla="*/ 0 w 215304"/>
              <a:gd name="connsiteY1" fmla="*/ 152797 h 441027"/>
              <a:gd name="connsiteX2" fmla="*/ 38199 w 215304"/>
              <a:gd name="connsiteY2" fmla="*/ 38199 h 441027"/>
              <a:gd name="connsiteX3" fmla="*/ 152797 w 215304"/>
              <a:gd name="connsiteY3" fmla="*/ 0 h 441027"/>
              <a:gd name="connsiteX4" fmla="*/ 215305 w 215304"/>
              <a:gd name="connsiteY4" fmla="*/ 0 h 441027"/>
              <a:gd name="connsiteX5" fmla="*/ 215305 w 215304"/>
              <a:gd name="connsiteY5" fmla="*/ 55563 h 441027"/>
              <a:gd name="connsiteX6" fmla="*/ 142379 w 215304"/>
              <a:gd name="connsiteY6" fmla="*/ 55563 h 441027"/>
              <a:gd name="connsiteX7" fmla="*/ 76399 w 215304"/>
              <a:gd name="connsiteY7" fmla="*/ 79871 h 441027"/>
              <a:gd name="connsiteX8" fmla="*/ 55563 w 215304"/>
              <a:gd name="connsiteY8" fmla="*/ 145852 h 441027"/>
              <a:gd name="connsiteX9" fmla="*/ 55563 w 215304"/>
              <a:gd name="connsiteY9" fmla="*/ 194469 h 441027"/>
              <a:gd name="connsiteX10" fmla="*/ 201414 w 215304"/>
              <a:gd name="connsiteY10" fmla="*/ 194469 h 441027"/>
              <a:gd name="connsiteX11" fmla="*/ 201414 w 215304"/>
              <a:gd name="connsiteY11" fmla="*/ 250032 h 441027"/>
              <a:gd name="connsiteX12" fmla="*/ 55563 w 215304"/>
              <a:gd name="connsiteY12" fmla="*/ 250032 h 441027"/>
              <a:gd name="connsiteX13" fmla="*/ 55563 w 215304"/>
              <a:gd name="connsiteY13" fmla="*/ 441028 h 441027"/>
              <a:gd name="connsiteX14" fmla="*/ 0 w 215304"/>
              <a:gd name="connsiteY14" fmla="*/ 441028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215304" h="441027">
                <a:moveTo>
                  <a:pt x="0" y="437555"/>
                </a:moveTo>
                <a:lnTo>
                  <a:pt x="0" y="152797"/>
                </a:lnTo>
                <a:cubicBezTo>
                  <a:pt x="0" y="100707"/>
                  <a:pt x="13891" y="62508"/>
                  <a:pt x="38199" y="38199"/>
                </a:cubicBezTo>
                <a:cubicBezTo>
                  <a:pt x="62508" y="13891"/>
                  <a:pt x="100707" y="0"/>
                  <a:pt x="152797" y="0"/>
                </a:cubicBezTo>
                <a:lnTo>
                  <a:pt x="215305" y="0"/>
                </a:lnTo>
                <a:lnTo>
                  <a:pt x="215305" y="55563"/>
                </a:lnTo>
                <a:lnTo>
                  <a:pt x="142379" y="55563"/>
                </a:lnTo>
                <a:cubicBezTo>
                  <a:pt x="114598" y="55563"/>
                  <a:pt x="93762" y="62508"/>
                  <a:pt x="76399" y="79871"/>
                </a:cubicBezTo>
                <a:cubicBezTo>
                  <a:pt x="62508" y="93762"/>
                  <a:pt x="55563" y="118070"/>
                  <a:pt x="55563" y="145852"/>
                </a:cubicBezTo>
                <a:lnTo>
                  <a:pt x="55563" y="194469"/>
                </a:lnTo>
                <a:lnTo>
                  <a:pt x="201414" y="194469"/>
                </a:lnTo>
                <a:lnTo>
                  <a:pt x="201414" y="250032"/>
                </a:lnTo>
                <a:lnTo>
                  <a:pt x="55563" y="250032"/>
                </a:lnTo>
                <a:lnTo>
                  <a:pt x="55563" y="441028"/>
                </a:lnTo>
                <a:lnTo>
                  <a:pt x="0" y="441028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4" name="Полілінія: фігура 3">
            <a:extLst>
              <a:ext uri="{FF2B5EF4-FFF2-40B4-BE49-F238E27FC236}">
                <a16:creationId xmlns:a16="http://schemas.microsoft.com/office/drawing/2014/main" id="{5F9F7F18-C49C-5555-8A7A-C64AFD05D1D6}"/>
              </a:ext>
            </a:extLst>
          </xdr:cNvPr>
          <xdr:cNvSpPr/>
        </xdr:nvSpPr>
        <xdr:spPr>
          <a:xfrm>
            <a:off x="4348162" y="203497"/>
            <a:ext cx="368101" cy="441027"/>
          </a:xfrm>
          <a:custGeom>
            <a:avLst/>
            <a:gdLst>
              <a:gd name="connsiteX0" fmla="*/ 0 w 368101"/>
              <a:gd name="connsiteY0" fmla="*/ 437555 h 441027"/>
              <a:gd name="connsiteX1" fmla="*/ 0 w 368101"/>
              <a:gd name="connsiteY1" fmla="*/ 378520 h 441027"/>
              <a:gd name="connsiteX2" fmla="*/ 45145 w 368101"/>
              <a:gd name="connsiteY2" fmla="*/ 378520 h 441027"/>
              <a:gd name="connsiteX3" fmla="*/ 83344 w 368101"/>
              <a:gd name="connsiteY3" fmla="*/ 368102 h 441027"/>
              <a:gd name="connsiteX4" fmla="*/ 111125 w 368101"/>
              <a:gd name="connsiteY4" fmla="*/ 336848 h 441027"/>
              <a:gd name="connsiteX5" fmla="*/ 131961 w 368101"/>
              <a:gd name="connsiteY5" fmla="*/ 288231 h 441027"/>
              <a:gd name="connsiteX6" fmla="*/ 159742 w 368101"/>
              <a:gd name="connsiteY6" fmla="*/ 208360 h 441027"/>
              <a:gd name="connsiteX7" fmla="*/ 184051 w 368101"/>
              <a:gd name="connsiteY7" fmla="*/ 135434 h 441027"/>
              <a:gd name="connsiteX8" fmla="*/ 215305 w 368101"/>
              <a:gd name="connsiteY8" fmla="*/ 62508 h 441027"/>
              <a:gd name="connsiteX9" fmla="*/ 256977 w 368101"/>
              <a:gd name="connsiteY9" fmla="*/ 17363 h 441027"/>
              <a:gd name="connsiteX10" fmla="*/ 316012 w 368101"/>
              <a:gd name="connsiteY10" fmla="*/ 0 h 441027"/>
              <a:gd name="connsiteX11" fmla="*/ 368102 w 368101"/>
              <a:gd name="connsiteY11" fmla="*/ 0 h 441027"/>
              <a:gd name="connsiteX12" fmla="*/ 368102 w 368101"/>
              <a:gd name="connsiteY12" fmla="*/ 59035 h 441027"/>
              <a:gd name="connsiteX13" fmla="*/ 336848 w 368101"/>
              <a:gd name="connsiteY13" fmla="*/ 59035 h 441027"/>
              <a:gd name="connsiteX14" fmla="*/ 295176 w 368101"/>
              <a:gd name="connsiteY14" fmla="*/ 69453 h 441027"/>
              <a:gd name="connsiteX15" fmla="*/ 267395 w 368101"/>
              <a:gd name="connsiteY15" fmla="*/ 100707 h 441027"/>
              <a:gd name="connsiteX16" fmla="*/ 243086 w 368101"/>
              <a:gd name="connsiteY16" fmla="*/ 152797 h 441027"/>
              <a:gd name="connsiteX17" fmla="*/ 211832 w 368101"/>
              <a:gd name="connsiteY17" fmla="*/ 246559 h 441027"/>
              <a:gd name="connsiteX18" fmla="*/ 177106 w 368101"/>
              <a:gd name="connsiteY18" fmla="*/ 340321 h 441027"/>
              <a:gd name="connsiteX19" fmla="*/ 142379 w 368101"/>
              <a:gd name="connsiteY19" fmla="*/ 399356 h 441027"/>
              <a:gd name="connsiteX20" fmla="*/ 100707 w 368101"/>
              <a:gd name="connsiteY20" fmla="*/ 430610 h 441027"/>
              <a:gd name="connsiteX21" fmla="*/ 48617 w 368101"/>
              <a:gd name="connsiteY21" fmla="*/ 441028 h 441027"/>
              <a:gd name="connsiteX22" fmla="*/ 0 w 368101"/>
              <a:gd name="connsiteY22" fmla="*/ 437555 h 441027"/>
              <a:gd name="connsiteX23" fmla="*/ 0 w 368101"/>
              <a:gd name="connsiteY23" fmla="*/ 437555 h 4410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368101" h="441027">
                <a:moveTo>
                  <a:pt x="0" y="437555"/>
                </a:moveTo>
                <a:lnTo>
                  <a:pt x="0" y="378520"/>
                </a:lnTo>
                <a:lnTo>
                  <a:pt x="45145" y="378520"/>
                </a:lnTo>
                <a:cubicBezTo>
                  <a:pt x="59035" y="378520"/>
                  <a:pt x="72926" y="375047"/>
                  <a:pt x="83344" y="368102"/>
                </a:cubicBezTo>
                <a:cubicBezTo>
                  <a:pt x="93762" y="361157"/>
                  <a:pt x="104180" y="350739"/>
                  <a:pt x="111125" y="336848"/>
                </a:cubicBezTo>
                <a:cubicBezTo>
                  <a:pt x="118070" y="322957"/>
                  <a:pt x="125016" y="305594"/>
                  <a:pt x="131961" y="288231"/>
                </a:cubicBezTo>
                <a:cubicBezTo>
                  <a:pt x="138906" y="270868"/>
                  <a:pt x="149324" y="243086"/>
                  <a:pt x="159742" y="208360"/>
                </a:cubicBezTo>
                <a:cubicBezTo>
                  <a:pt x="166688" y="190996"/>
                  <a:pt x="173633" y="166688"/>
                  <a:pt x="184051" y="135434"/>
                </a:cubicBezTo>
                <a:cubicBezTo>
                  <a:pt x="194469" y="104180"/>
                  <a:pt x="204887" y="79871"/>
                  <a:pt x="215305" y="62508"/>
                </a:cubicBezTo>
                <a:cubicBezTo>
                  <a:pt x="225723" y="45145"/>
                  <a:pt x="239614" y="27781"/>
                  <a:pt x="256977" y="17363"/>
                </a:cubicBezTo>
                <a:cubicBezTo>
                  <a:pt x="274340" y="6945"/>
                  <a:pt x="291703" y="0"/>
                  <a:pt x="316012" y="0"/>
                </a:cubicBezTo>
                <a:lnTo>
                  <a:pt x="368102" y="0"/>
                </a:lnTo>
                <a:lnTo>
                  <a:pt x="368102" y="59035"/>
                </a:lnTo>
                <a:lnTo>
                  <a:pt x="336848" y="59035"/>
                </a:lnTo>
                <a:cubicBezTo>
                  <a:pt x="319485" y="59035"/>
                  <a:pt x="309067" y="62508"/>
                  <a:pt x="295176" y="69453"/>
                </a:cubicBezTo>
                <a:cubicBezTo>
                  <a:pt x="284758" y="76399"/>
                  <a:pt x="274340" y="86817"/>
                  <a:pt x="267395" y="100707"/>
                </a:cubicBezTo>
                <a:cubicBezTo>
                  <a:pt x="260449" y="114598"/>
                  <a:pt x="250032" y="131961"/>
                  <a:pt x="243086" y="152797"/>
                </a:cubicBezTo>
                <a:cubicBezTo>
                  <a:pt x="236141" y="173633"/>
                  <a:pt x="225723" y="204887"/>
                  <a:pt x="211832" y="246559"/>
                </a:cubicBezTo>
                <a:cubicBezTo>
                  <a:pt x="201414" y="284758"/>
                  <a:pt x="187524" y="316012"/>
                  <a:pt x="177106" y="340321"/>
                </a:cubicBezTo>
                <a:cubicBezTo>
                  <a:pt x="166688" y="364629"/>
                  <a:pt x="152797" y="385465"/>
                  <a:pt x="142379" y="399356"/>
                </a:cubicBezTo>
                <a:cubicBezTo>
                  <a:pt x="128488" y="413247"/>
                  <a:pt x="114598" y="423665"/>
                  <a:pt x="100707" y="430610"/>
                </a:cubicBezTo>
                <a:cubicBezTo>
                  <a:pt x="86816" y="437555"/>
                  <a:pt x="69453" y="441028"/>
                  <a:pt x="48617" y="441028"/>
                </a:cubicBezTo>
                <a:lnTo>
                  <a:pt x="0" y="437555"/>
                </a:lnTo>
                <a:lnTo>
                  <a:pt x="0" y="437555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5" name="Полілінія: фігура 4">
            <a:extLst>
              <a:ext uri="{FF2B5EF4-FFF2-40B4-BE49-F238E27FC236}">
                <a16:creationId xmlns:a16="http://schemas.microsoft.com/office/drawing/2014/main" id="{CD1E1FB0-74AE-7CB3-BB6C-ECB521AB4E01}"/>
              </a:ext>
            </a:extLst>
          </xdr:cNvPr>
          <xdr:cNvSpPr/>
        </xdr:nvSpPr>
        <xdr:spPr>
          <a:xfrm>
            <a:off x="4591248" y="588963"/>
            <a:ext cx="55562" cy="52089"/>
          </a:xfrm>
          <a:custGeom>
            <a:avLst/>
            <a:gdLst>
              <a:gd name="connsiteX0" fmla="*/ 55563 w 55562"/>
              <a:gd name="connsiteY0" fmla="*/ 10418 h 52089"/>
              <a:gd name="connsiteX1" fmla="*/ 34727 w 55562"/>
              <a:gd name="connsiteY1" fmla="*/ 10418 h 52089"/>
              <a:gd name="connsiteX2" fmla="*/ 34727 w 55562"/>
              <a:gd name="connsiteY2" fmla="*/ 52090 h 52089"/>
              <a:gd name="connsiteX3" fmla="*/ 24309 w 55562"/>
              <a:gd name="connsiteY3" fmla="*/ 52090 h 52089"/>
              <a:gd name="connsiteX4" fmla="*/ 24309 w 55562"/>
              <a:gd name="connsiteY4" fmla="*/ 10418 h 52089"/>
              <a:gd name="connsiteX5" fmla="*/ 0 w 55562"/>
              <a:gd name="connsiteY5" fmla="*/ 10418 h 52089"/>
              <a:gd name="connsiteX6" fmla="*/ 0 w 55562"/>
              <a:gd name="connsiteY6" fmla="*/ 0 h 52089"/>
              <a:gd name="connsiteX7" fmla="*/ 55563 w 55562"/>
              <a:gd name="connsiteY7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562" h="52089">
                <a:moveTo>
                  <a:pt x="55563" y="10418"/>
                </a:moveTo>
                <a:lnTo>
                  <a:pt x="34727" y="10418"/>
                </a:lnTo>
                <a:lnTo>
                  <a:pt x="34727" y="52090"/>
                </a:lnTo>
                <a:lnTo>
                  <a:pt x="24309" y="52090"/>
                </a:lnTo>
                <a:lnTo>
                  <a:pt x="24309" y="10418"/>
                </a:lnTo>
                <a:lnTo>
                  <a:pt x="0" y="10418"/>
                </a:lnTo>
                <a:lnTo>
                  <a:pt x="0" y="0"/>
                </a:lnTo>
                <a:lnTo>
                  <a:pt x="55563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6" name="Полілінія: фігура 5">
            <a:extLst>
              <a:ext uri="{FF2B5EF4-FFF2-40B4-BE49-F238E27FC236}">
                <a16:creationId xmlns:a16="http://schemas.microsoft.com/office/drawing/2014/main" id="{B672CBCD-8E37-410C-2652-38090287A544}"/>
              </a:ext>
            </a:extLst>
          </xdr:cNvPr>
          <xdr:cNvSpPr/>
        </xdr:nvSpPr>
        <xdr:spPr>
          <a:xfrm>
            <a:off x="4653756" y="588963"/>
            <a:ext cx="65980" cy="52089"/>
          </a:xfrm>
          <a:custGeom>
            <a:avLst/>
            <a:gdLst>
              <a:gd name="connsiteX0" fmla="*/ 65981 w 65980"/>
              <a:gd name="connsiteY0" fmla="*/ 52090 h 52089"/>
              <a:gd name="connsiteX1" fmla="*/ 55563 w 65980"/>
              <a:gd name="connsiteY1" fmla="*/ 52090 h 52089"/>
              <a:gd name="connsiteX2" fmla="*/ 55563 w 65980"/>
              <a:gd name="connsiteY2" fmla="*/ 17363 h 52089"/>
              <a:gd name="connsiteX3" fmla="*/ 31254 w 65980"/>
              <a:gd name="connsiteY3" fmla="*/ 52090 h 52089"/>
              <a:gd name="connsiteX4" fmla="*/ 10418 w 65980"/>
              <a:gd name="connsiteY4" fmla="*/ 17363 h 52089"/>
              <a:gd name="connsiteX5" fmla="*/ 10418 w 65980"/>
              <a:gd name="connsiteY5" fmla="*/ 52090 h 52089"/>
              <a:gd name="connsiteX6" fmla="*/ 0 w 65980"/>
              <a:gd name="connsiteY6" fmla="*/ 52090 h 52089"/>
              <a:gd name="connsiteX7" fmla="*/ 0 w 65980"/>
              <a:gd name="connsiteY7" fmla="*/ 0 h 52089"/>
              <a:gd name="connsiteX8" fmla="*/ 10418 w 65980"/>
              <a:gd name="connsiteY8" fmla="*/ 0 h 52089"/>
              <a:gd name="connsiteX9" fmla="*/ 31254 w 65980"/>
              <a:gd name="connsiteY9" fmla="*/ 31254 h 52089"/>
              <a:gd name="connsiteX10" fmla="*/ 55563 w 65980"/>
              <a:gd name="connsiteY10" fmla="*/ 0 h 52089"/>
              <a:gd name="connsiteX11" fmla="*/ 65981 w 65980"/>
              <a:gd name="connsiteY11" fmla="*/ 0 h 52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5980" h="52089">
                <a:moveTo>
                  <a:pt x="65981" y="52090"/>
                </a:moveTo>
                <a:lnTo>
                  <a:pt x="55563" y="52090"/>
                </a:lnTo>
                <a:lnTo>
                  <a:pt x="55563" y="17363"/>
                </a:lnTo>
                <a:lnTo>
                  <a:pt x="31254" y="52090"/>
                </a:lnTo>
                <a:lnTo>
                  <a:pt x="10418" y="17363"/>
                </a:lnTo>
                <a:lnTo>
                  <a:pt x="10418" y="52090"/>
                </a:lnTo>
                <a:lnTo>
                  <a:pt x="0" y="52090"/>
                </a:lnTo>
                <a:lnTo>
                  <a:pt x="0" y="0"/>
                </a:lnTo>
                <a:lnTo>
                  <a:pt x="10418" y="0"/>
                </a:lnTo>
                <a:lnTo>
                  <a:pt x="31254" y="31254"/>
                </a:lnTo>
                <a:lnTo>
                  <a:pt x="55563" y="0"/>
                </a:lnTo>
                <a:lnTo>
                  <a:pt x="65981" y="0"/>
                </a:lnTo>
                <a:close/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  <xdr:sp macro="" textlink="">
        <xdr:nvSpPr>
          <xdr:cNvPr id="7" name="Полілінія: фігура 6">
            <a:extLst>
              <a:ext uri="{FF2B5EF4-FFF2-40B4-BE49-F238E27FC236}">
                <a16:creationId xmlns:a16="http://schemas.microsoft.com/office/drawing/2014/main" id="{3F202ABF-EF1E-F902-1541-B3E80AF4462D}"/>
              </a:ext>
            </a:extLst>
          </xdr:cNvPr>
          <xdr:cNvSpPr/>
        </xdr:nvSpPr>
        <xdr:spPr>
          <a:xfrm>
            <a:off x="3625849" y="206970"/>
            <a:ext cx="326429" cy="437555"/>
          </a:xfrm>
          <a:custGeom>
            <a:avLst/>
            <a:gdLst>
              <a:gd name="connsiteX0" fmla="*/ 0 w 326429"/>
              <a:gd name="connsiteY0" fmla="*/ 246559 h 437555"/>
              <a:gd name="connsiteX1" fmla="*/ 263922 w 326429"/>
              <a:gd name="connsiteY1" fmla="*/ 0 h 437555"/>
              <a:gd name="connsiteX2" fmla="*/ 211832 w 326429"/>
              <a:gd name="connsiteY2" fmla="*/ 170160 h 437555"/>
              <a:gd name="connsiteX3" fmla="*/ 326430 w 326429"/>
              <a:gd name="connsiteY3" fmla="*/ 170160 h 437555"/>
              <a:gd name="connsiteX4" fmla="*/ 79871 w 326429"/>
              <a:gd name="connsiteY4" fmla="*/ 437555 h 437555"/>
              <a:gd name="connsiteX5" fmla="*/ 138906 w 326429"/>
              <a:gd name="connsiteY5" fmla="*/ 246559 h 4375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26429" h="437555">
                <a:moveTo>
                  <a:pt x="0" y="246559"/>
                </a:moveTo>
                <a:lnTo>
                  <a:pt x="263922" y="0"/>
                </a:lnTo>
                <a:lnTo>
                  <a:pt x="211832" y="170160"/>
                </a:lnTo>
                <a:lnTo>
                  <a:pt x="326430" y="170160"/>
                </a:lnTo>
                <a:lnTo>
                  <a:pt x="79871" y="437555"/>
                </a:lnTo>
                <a:lnTo>
                  <a:pt x="138906" y="246559"/>
                </a:lnTo>
              </a:path>
            </a:pathLst>
          </a:custGeom>
          <a:solidFill>
            <a:srgbClr val="006D8F"/>
          </a:solidFill>
          <a:ln w="34528" cap="flat">
            <a:noFill/>
            <a:prstDash val="solid"/>
            <a:miter/>
          </a:ln>
        </xdr:spPr>
        <xdr:txBody>
          <a:bodyPr rtlCol="0" anchor="ctr"/>
          <a:lstStyle/>
          <a:p>
            <a:endParaRPr lang="uk-UA"/>
          </a:p>
        </xdr:txBody>
      </xdr:sp>
    </xdr:grpSp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304800</xdr:colOff>
      <xdr:row>188</xdr:row>
      <xdr:rowOff>129540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D8964D9A-04FF-42C5-A5AE-888748B1853F}"/>
            </a:ext>
          </a:extLst>
        </xdr:cNvPr>
        <xdr:cNvSpPr>
          <a:spLocks noChangeAspect="1" noChangeArrowheads="1"/>
        </xdr:cNvSpPr>
      </xdr:nvSpPr>
      <xdr:spPr bwMode="auto">
        <a:xfrm>
          <a:off x="0" y="6281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</richValueRel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s-lp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s-lp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0DCA-041B-46E8-82C6-FEF1527A12C2}">
  <sheetPr codeName="Аркуш1">
    <tabColor rgb="FF006D8F"/>
    <pageSetUpPr fitToPage="1"/>
  </sheetPr>
  <dimension ref="A1:BA663"/>
  <sheetViews>
    <sheetView tabSelected="1" zoomScale="99" zoomScaleNormal="100" zoomScaleSheetLayoutView="100" workbookViewId="0">
      <pane ySplit="8" topLeftCell="A9" activePane="bottomLeft" state="frozen"/>
      <selection pane="bottomLeft" activeCell="H4" sqref="H4:H5"/>
    </sheetView>
  </sheetViews>
  <sheetFormatPr defaultColWidth="8.77734375" defaultRowHeight="13.2" x14ac:dyDescent="0.25"/>
  <cols>
    <col min="1" max="1" width="18.44140625" customWidth="1"/>
    <col min="2" max="2" width="15.44140625" style="1" customWidth="1"/>
    <col min="3" max="3" width="49.109375" style="1" customWidth="1"/>
    <col min="4" max="4" width="7.109375" style="1" customWidth="1"/>
    <col min="5" max="5" width="4.109375" style="1" customWidth="1"/>
    <col min="6" max="6" width="4" style="1" customWidth="1"/>
    <col min="7" max="7" width="13" style="1" customWidth="1"/>
    <col min="8" max="8" width="12.44140625" style="1" customWidth="1"/>
    <col min="9" max="9" width="11.33203125" style="372" hidden="1" customWidth="1"/>
    <col min="10" max="10" width="4.6640625" style="372" customWidth="1"/>
    <col min="11" max="11" width="7.77734375" style="624" hidden="1" customWidth="1"/>
    <col min="12" max="12" width="3" style="2" customWidth="1"/>
    <col min="13" max="13" width="7.109375" style="3" customWidth="1"/>
    <col min="14" max="14" width="11" style="4" customWidth="1"/>
    <col min="15" max="27" width="8.109375" style="4" customWidth="1"/>
    <col min="28" max="53" width="8.109375" style="5" customWidth="1"/>
    <col min="54" max="995" width="8.109375" customWidth="1"/>
    <col min="996" max="1017" width="9" customWidth="1"/>
  </cols>
  <sheetData>
    <row r="1" spans="1:53" s="127" customFormat="1" ht="9" customHeight="1" x14ac:dyDescent="0.25">
      <c r="A1" s="133"/>
      <c r="B1" s="133"/>
      <c r="C1" s="134"/>
      <c r="D1" s="134"/>
      <c r="E1" s="134"/>
      <c r="F1" s="134"/>
      <c r="G1" s="134"/>
      <c r="H1" s="557"/>
      <c r="I1" s="558"/>
      <c r="J1" s="558"/>
      <c r="K1" s="615"/>
      <c r="L1" s="129"/>
      <c r="M1" s="952" t="s">
        <v>506</v>
      </c>
      <c r="N1" s="953"/>
      <c r="O1" s="559"/>
      <c r="P1" s="953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</row>
    <row r="2" spans="1:53" s="127" customFormat="1" ht="9" customHeight="1" x14ac:dyDescent="0.25">
      <c r="A2" s="133"/>
      <c r="B2" s="133"/>
      <c r="C2" s="136"/>
      <c r="D2" s="137"/>
      <c r="E2" s="137"/>
      <c r="F2" s="137"/>
      <c r="G2" s="137"/>
      <c r="H2" s="965"/>
      <c r="I2" s="558"/>
      <c r="J2" s="558"/>
      <c r="K2" s="615"/>
      <c r="L2" s="355"/>
      <c r="M2" s="952"/>
      <c r="N2" s="953"/>
      <c r="O2" s="559"/>
      <c r="P2" s="953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</row>
    <row r="3" spans="1:53" s="127" customFormat="1" ht="9" customHeight="1" x14ac:dyDescent="0.25">
      <c r="A3" s="133"/>
      <c r="B3" s="133"/>
      <c r="C3" s="136"/>
      <c r="D3" s="137"/>
      <c r="E3" s="137"/>
      <c r="F3" s="137"/>
      <c r="G3" s="137"/>
      <c r="H3" s="965"/>
      <c r="I3" s="558"/>
      <c r="J3" s="558"/>
      <c r="K3" s="616"/>
      <c r="L3" s="355" t="s">
        <v>0</v>
      </c>
      <c r="M3" s="1156" t="s">
        <v>505</v>
      </c>
      <c r="N3" s="1157"/>
      <c r="O3" s="398"/>
      <c r="P3" s="570"/>
      <c r="Q3" s="398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</row>
    <row r="4" spans="1:53" s="127" customFormat="1" ht="9" customHeight="1" x14ac:dyDescent="0.25">
      <c r="A4" s="139"/>
      <c r="B4" s="966" t="s">
        <v>1</v>
      </c>
      <c r="C4" s="966"/>
      <c r="D4" s="966"/>
      <c r="E4" s="966"/>
      <c r="F4" s="966"/>
      <c r="G4" s="966"/>
      <c r="H4" s="968">
        <v>0</v>
      </c>
      <c r="I4" s="364"/>
      <c r="J4" s="364"/>
      <c r="K4" s="617"/>
      <c r="L4" s="355" t="s">
        <v>0</v>
      </c>
      <c r="M4" s="1177" t="s">
        <v>501</v>
      </c>
      <c r="N4" s="1178"/>
      <c r="O4" s="398"/>
      <c r="P4" s="569"/>
      <c r="Q4" s="398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</row>
    <row r="5" spans="1:53" s="127" customFormat="1" ht="9" customHeight="1" x14ac:dyDescent="0.25">
      <c r="A5" s="139"/>
      <c r="B5" s="967"/>
      <c r="C5" s="967"/>
      <c r="D5" s="967"/>
      <c r="E5" s="967"/>
      <c r="F5" s="967"/>
      <c r="G5" s="967"/>
      <c r="H5" s="969"/>
      <c r="I5" s="364"/>
      <c r="J5" s="364"/>
      <c r="K5" s="617"/>
      <c r="L5" s="355" t="s">
        <v>0</v>
      </c>
      <c r="M5" s="882" t="s">
        <v>502</v>
      </c>
      <c r="N5" s="883"/>
      <c r="O5" s="398"/>
      <c r="P5" s="882"/>
      <c r="Q5" s="883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</row>
    <row r="6" spans="1:53" ht="3" customHeight="1" x14ac:dyDescent="0.25">
      <c r="A6" s="230"/>
      <c r="B6" s="231"/>
      <c r="C6" s="231"/>
      <c r="D6" s="231"/>
      <c r="E6" s="231"/>
      <c r="F6" s="231"/>
      <c r="G6" s="231"/>
      <c r="H6" s="229"/>
      <c r="I6" s="93"/>
      <c r="J6" s="93"/>
      <c r="K6" s="618"/>
      <c r="L6" s="946" t="s">
        <v>0</v>
      </c>
      <c r="M6" s="884" t="s">
        <v>503</v>
      </c>
      <c r="N6" s="884"/>
      <c r="O6" s="399"/>
      <c r="P6" s="884"/>
      <c r="Q6" s="884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6" customHeight="1" x14ac:dyDescent="0.25">
      <c r="A7" s="1023" t="s">
        <v>2</v>
      </c>
      <c r="B7" s="1023" t="s">
        <v>3</v>
      </c>
      <c r="C7" s="1023" t="s">
        <v>608</v>
      </c>
      <c r="D7" s="1025" t="s">
        <v>5</v>
      </c>
      <c r="E7" s="1025" t="s">
        <v>6</v>
      </c>
      <c r="F7" s="1025" t="s">
        <v>7</v>
      </c>
      <c r="G7" s="1025" t="s">
        <v>8</v>
      </c>
      <c r="H7" s="1028" t="s">
        <v>9</v>
      </c>
      <c r="I7" s="934" t="s">
        <v>10</v>
      </c>
      <c r="J7" s="790"/>
      <c r="K7" s="944" t="s">
        <v>1314</v>
      </c>
      <c r="L7" s="946"/>
      <c r="M7" s="884"/>
      <c r="N7" s="884"/>
      <c r="O7" s="399"/>
      <c r="P7" s="884"/>
      <c r="Q7" s="88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11.55" customHeight="1" x14ac:dyDescent="0.25">
      <c r="A8" s="1024"/>
      <c r="B8" s="1024"/>
      <c r="C8" s="1024"/>
      <c r="D8" s="1026"/>
      <c r="E8" s="1026"/>
      <c r="F8" s="1026"/>
      <c r="G8" s="1026"/>
      <c r="H8" s="1029"/>
      <c r="I8" s="935"/>
      <c r="J8" s="15"/>
      <c r="K8" s="945"/>
      <c r="L8" s="191" t="s">
        <v>0</v>
      </c>
      <c r="M8" s="885" t="s">
        <v>504</v>
      </c>
      <c r="N8" s="886"/>
      <c r="O8" s="399"/>
      <c r="P8" s="885"/>
      <c r="Q8" s="886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21" customHeight="1" thickBot="1" x14ac:dyDescent="0.3">
      <c r="A9" s="1034" t="s">
        <v>996</v>
      </c>
      <c r="B9" s="1034"/>
      <c r="C9" s="1034"/>
      <c r="D9" s="1034"/>
      <c r="E9" s="1034"/>
      <c r="F9" s="1034"/>
      <c r="G9" s="1034"/>
      <c r="H9" s="1034"/>
      <c r="I9" s="93"/>
      <c r="J9" s="93"/>
      <c r="K9" s="619"/>
      <c r="L9" s="1134" t="s">
        <v>609</v>
      </c>
      <c r="M9" s="1134"/>
      <c r="N9" s="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19.95" customHeight="1" x14ac:dyDescent="0.25">
      <c r="A10" s="25"/>
      <c r="B10" s="910" t="s">
        <v>431</v>
      </c>
      <c r="C10" s="68" t="s">
        <v>432</v>
      </c>
      <c r="D10" s="908" t="s">
        <v>27</v>
      </c>
      <c r="E10" s="466" t="s">
        <v>435</v>
      </c>
      <c r="F10" s="971" t="s">
        <v>1185</v>
      </c>
      <c r="G10" s="37">
        <f>'Full price'!G4</f>
        <v>399.6</v>
      </c>
      <c r="H10" s="467">
        <f>G10*(1-$H$4)</f>
        <v>399.6</v>
      </c>
      <c r="I10" s="904">
        <f>G10/1.2</f>
        <v>333.00000000000006</v>
      </c>
      <c r="J10" s="367"/>
      <c r="K10" s="620"/>
      <c r="L10" s="1037"/>
      <c r="M10" s="1137"/>
      <c r="N10" s="272"/>
      <c r="O10" s="272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53" ht="19.95" customHeight="1" x14ac:dyDescent="0.25">
      <c r="A11" s="25"/>
      <c r="B11" s="913"/>
      <c r="C11" s="75" t="s">
        <v>981</v>
      </c>
      <c r="D11" s="932"/>
      <c r="E11" s="188" t="s">
        <v>148</v>
      </c>
      <c r="F11" s="907"/>
      <c r="G11" s="94">
        <f>G10/7.4</f>
        <v>54</v>
      </c>
      <c r="H11" s="373">
        <f>G11*(1-$H$4)</f>
        <v>54</v>
      </c>
      <c r="I11" s="904"/>
      <c r="J11" s="367"/>
      <c r="K11" s="620"/>
      <c r="L11" s="1038"/>
      <c r="M11" s="960"/>
      <c r="N11" s="272"/>
      <c r="O11" s="272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53" ht="19.95" customHeight="1" x14ac:dyDescent="0.25">
      <c r="A12" s="25"/>
      <c r="B12" s="913" t="s">
        <v>433</v>
      </c>
      <c r="C12" s="61" t="s">
        <v>434</v>
      </c>
      <c r="D12" s="932" t="s">
        <v>16</v>
      </c>
      <c r="E12" s="207" t="s">
        <v>435</v>
      </c>
      <c r="F12" s="906" t="s">
        <v>1185</v>
      </c>
      <c r="G12" s="18">
        <f>'Full price'!G5</f>
        <v>156</v>
      </c>
      <c r="H12" s="287">
        <f>G12*(1-$H$4)</f>
        <v>156</v>
      </c>
      <c r="I12" s="904">
        <f>G12/1.2</f>
        <v>130</v>
      </c>
      <c r="J12" s="367"/>
      <c r="K12" s="620"/>
      <c r="L12" s="1036"/>
      <c r="M12" s="500"/>
      <c r="N12" s="272"/>
      <c r="O12" s="272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53" ht="19.95" customHeight="1" x14ac:dyDescent="0.25">
      <c r="A13" s="25"/>
      <c r="B13" s="913"/>
      <c r="C13" s="75" t="s">
        <v>1138</v>
      </c>
      <c r="D13" s="932"/>
      <c r="E13" s="194" t="s">
        <v>148</v>
      </c>
      <c r="F13" s="907"/>
      <c r="G13" s="94">
        <f>G12*0.39</f>
        <v>60.84</v>
      </c>
      <c r="H13" s="373">
        <f>H12*0.39</f>
        <v>60.84</v>
      </c>
      <c r="I13" s="904"/>
      <c r="J13" s="367"/>
      <c r="K13" s="620"/>
      <c r="L13" s="1017"/>
      <c r="M13" s="501"/>
      <c r="N13" s="272"/>
      <c r="O13" s="27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53" ht="15" customHeight="1" x14ac:dyDescent="0.25">
      <c r="A14" s="25"/>
      <c r="B14" s="913" t="s">
        <v>436</v>
      </c>
      <c r="C14" s="61" t="s">
        <v>437</v>
      </c>
      <c r="D14" s="932" t="s">
        <v>16</v>
      </c>
      <c r="E14" s="207" t="s">
        <v>435</v>
      </c>
      <c r="F14" s="930" t="s">
        <v>15</v>
      </c>
      <c r="G14" s="18">
        <f>'Full price'!G6</f>
        <v>156</v>
      </c>
      <c r="H14" s="287">
        <f>G14*(1-$H$4)</f>
        <v>156</v>
      </c>
      <c r="I14" s="904">
        <f>G14/1.2</f>
        <v>130</v>
      </c>
      <c r="J14" s="367"/>
      <c r="K14" s="620"/>
      <c r="L14" s="1017"/>
      <c r="M14" s="501"/>
      <c r="N14" s="272"/>
      <c r="O14" s="272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53" ht="15" customHeight="1" x14ac:dyDescent="0.25">
      <c r="A15" s="25"/>
      <c r="B15" s="913"/>
      <c r="C15" s="75" t="s">
        <v>438</v>
      </c>
      <c r="D15" s="932"/>
      <c r="E15" s="194" t="s">
        <v>148</v>
      </c>
      <c r="F15" s="930"/>
      <c r="G15" s="94">
        <f>G14*0.62</f>
        <v>96.72</v>
      </c>
      <c r="H15" s="373">
        <f>H14*0.62</f>
        <v>96.72</v>
      </c>
      <c r="I15" s="904"/>
      <c r="J15" s="367"/>
      <c r="K15" s="620"/>
      <c r="L15" s="1018"/>
      <c r="M15" s="502"/>
      <c r="N15" s="272"/>
      <c r="O15" s="272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53" ht="15" customHeight="1" x14ac:dyDescent="0.25">
      <c r="A16" s="25"/>
      <c r="B16" s="1122" t="s">
        <v>1135</v>
      </c>
      <c r="C16" s="61" t="s">
        <v>1136</v>
      </c>
      <c r="D16" s="932" t="s">
        <v>16</v>
      </c>
      <c r="E16" s="1002" t="s">
        <v>148</v>
      </c>
      <c r="F16" s="897" t="s">
        <v>18</v>
      </c>
      <c r="G16" s="1007">
        <f>'Full price'!G10</f>
        <v>94.8</v>
      </c>
      <c r="H16" s="1021">
        <f>G16*(1-$H$4)</f>
        <v>94.8</v>
      </c>
      <c r="I16" s="904">
        <f>G16/1.2</f>
        <v>79</v>
      </c>
      <c r="J16" s="367"/>
      <c r="K16" s="620"/>
      <c r="L16" s="1017"/>
      <c r="M16" s="501"/>
      <c r="N16" s="272"/>
      <c r="O16" s="272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53" ht="15" customHeight="1" thickBot="1" x14ac:dyDescent="0.3">
      <c r="A17" s="192"/>
      <c r="B17" s="1123"/>
      <c r="C17" s="469" t="s">
        <v>1137</v>
      </c>
      <c r="D17" s="1124"/>
      <c r="E17" s="1019"/>
      <c r="F17" s="1125"/>
      <c r="G17" s="1020"/>
      <c r="H17" s="1022"/>
      <c r="I17" s="904"/>
      <c r="J17" s="367"/>
      <c r="K17" s="620"/>
      <c r="L17" s="1018"/>
      <c r="M17" s="502"/>
      <c r="N17" s="272"/>
      <c r="O17" s="272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53" ht="10.050000000000001" customHeight="1" x14ac:dyDescent="0.25">
      <c r="A18" s="1040"/>
      <c r="B18" s="1040"/>
      <c r="C18" s="1040"/>
      <c r="D18" s="1040"/>
      <c r="E18" s="1040"/>
      <c r="F18" s="1040"/>
      <c r="G18" s="1040"/>
      <c r="H18" s="1040"/>
      <c r="I18" s="370"/>
      <c r="J18" s="370"/>
      <c r="K18" s="620"/>
      <c r="M18" s="2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53" ht="21" customHeight="1" thickBot="1" x14ac:dyDescent="0.3">
      <c r="A19" s="1039" t="s">
        <v>997</v>
      </c>
      <c r="B19" s="1039"/>
      <c r="C19" s="1039"/>
      <c r="D19" s="1039"/>
      <c r="E19" s="1039"/>
      <c r="F19" s="1039"/>
      <c r="G19" s="1039"/>
      <c r="H19" s="1039"/>
      <c r="I19" s="93"/>
      <c r="J19" s="93"/>
      <c r="K19" s="653"/>
      <c r="L19" s="1134" t="s">
        <v>609</v>
      </c>
      <c r="M19" s="1134"/>
      <c r="N19" s="465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22.05" customHeight="1" x14ac:dyDescent="0.3">
      <c r="A20" s="890"/>
      <c r="B20" s="927" t="s">
        <v>11</v>
      </c>
      <c r="C20" s="34" t="s">
        <v>12</v>
      </c>
      <c r="D20" s="35" t="s">
        <v>16</v>
      </c>
      <c r="E20" s="36" t="s">
        <v>14</v>
      </c>
      <c r="F20" s="545" t="s">
        <v>1185</v>
      </c>
      <c r="G20" s="37">
        <f>'Full price'!G12</f>
        <v>69.900000000000006</v>
      </c>
      <c r="H20" s="38">
        <f t="shared" ref="H20:H29" si="0">G20*(1-$H$4)</f>
        <v>69.900000000000006</v>
      </c>
      <c r="I20" s="367">
        <f t="shared" ref="I20:I53" si="1">G20/1.2</f>
        <v>58.250000000000007</v>
      </c>
      <c r="J20" s="367"/>
      <c r="K20" s="654" t="s">
        <v>1313</v>
      </c>
      <c r="L20" s="232"/>
      <c r="M20" s="1126"/>
      <c r="N20" s="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22.05" customHeight="1" x14ac:dyDescent="0.25">
      <c r="A21" s="891"/>
      <c r="B21" s="893"/>
      <c r="C21" s="1030" t="s">
        <v>866</v>
      </c>
      <c r="D21" s="380" t="s">
        <v>17</v>
      </c>
      <c r="E21" s="180" t="s">
        <v>14</v>
      </c>
      <c r="F21" s="542" t="s">
        <v>15</v>
      </c>
      <c r="G21" s="181">
        <f>'Full price'!G13</f>
        <v>76.2</v>
      </c>
      <c r="H21" s="182">
        <f t="shared" si="0"/>
        <v>76.2</v>
      </c>
      <c r="I21" s="367">
        <f t="shared" si="1"/>
        <v>63.500000000000007</v>
      </c>
      <c r="J21" s="367"/>
      <c r="K21" s="653"/>
      <c r="L21" s="211"/>
      <c r="M21" s="1126"/>
      <c r="N21" s="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22.05" customHeight="1" x14ac:dyDescent="0.25">
      <c r="A22" s="892"/>
      <c r="B22" s="893"/>
      <c r="C22" s="1030"/>
      <c r="D22" s="381" t="s">
        <v>19</v>
      </c>
      <c r="E22" s="228" t="s">
        <v>14</v>
      </c>
      <c r="F22" s="536" t="s">
        <v>15</v>
      </c>
      <c r="G22" s="162">
        <f>'Full price'!G14</f>
        <v>244.8</v>
      </c>
      <c r="H22" s="163">
        <f t="shared" si="0"/>
        <v>244.8</v>
      </c>
      <c r="I22" s="367">
        <f t="shared" si="1"/>
        <v>204.00000000000003</v>
      </c>
      <c r="J22" s="367"/>
      <c r="K22" s="653"/>
      <c r="L22" s="242"/>
      <c r="M22" s="1127"/>
      <c r="N22" s="9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22.05" customHeight="1" x14ac:dyDescent="0.3">
      <c r="A23" s="17"/>
      <c r="B23" s="893" t="s">
        <v>20</v>
      </c>
      <c r="C23" s="225" t="s">
        <v>21</v>
      </c>
      <c r="D23" s="382" t="s">
        <v>16</v>
      </c>
      <c r="E23" s="224" t="s">
        <v>14</v>
      </c>
      <c r="F23" s="545" t="s">
        <v>1185</v>
      </c>
      <c r="G23" s="18">
        <f>'Full price'!G15</f>
        <v>118.8</v>
      </c>
      <c r="H23" s="19">
        <f t="shared" si="0"/>
        <v>118.8</v>
      </c>
      <c r="I23" s="367">
        <f t="shared" si="1"/>
        <v>99</v>
      </c>
      <c r="J23" s="367"/>
      <c r="K23" s="654" t="s">
        <v>1313</v>
      </c>
      <c r="L23" s="238"/>
      <c r="M23" s="1128"/>
      <c r="N23" s="9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22.05" customHeight="1" x14ac:dyDescent="0.25">
      <c r="A24" s="25"/>
      <c r="B24" s="893"/>
      <c r="C24" s="1030" t="s">
        <v>867</v>
      </c>
      <c r="D24" s="380" t="s">
        <v>17</v>
      </c>
      <c r="E24" s="180" t="s">
        <v>14</v>
      </c>
      <c r="F24" s="538" t="s">
        <v>18</v>
      </c>
      <c r="G24" s="181">
        <f>'Full price'!G16</f>
        <v>119.7</v>
      </c>
      <c r="H24" s="182">
        <f t="shared" si="0"/>
        <v>119.7</v>
      </c>
      <c r="I24" s="367">
        <f t="shared" si="1"/>
        <v>99.75</v>
      </c>
      <c r="J24" s="367"/>
      <c r="K24" s="653"/>
      <c r="L24" s="211"/>
      <c r="M24" s="1129"/>
      <c r="N24" s="9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22.05" customHeight="1" x14ac:dyDescent="0.25">
      <c r="A25" s="26"/>
      <c r="B25" s="893"/>
      <c r="C25" s="1030"/>
      <c r="D25" s="383" t="s">
        <v>19</v>
      </c>
      <c r="E25" s="228" t="s">
        <v>14</v>
      </c>
      <c r="F25" s="539" t="s">
        <v>18</v>
      </c>
      <c r="G25" s="162">
        <f>'Full price'!G17</f>
        <v>469.8</v>
      </c>
      <c r="H25" s="164">
        <f t="shared" si="0"/>
        <v>469.8</v>
      </c>
      <c r="I25" s="367">
        <f t="shared" si="1"/>
        <v>391.5</v>
      </c>
      <c r="J25" s="367"/>
      <c r="K25" s="653"/>
      <c r="L25" s="250"/>
      <c r="M25" s="1130"/>
      <c r="N25" s="9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ht="22.05" customHeight="1" x14ac:dyDescent="0.3">
      <c r="A26" s="29"/>
      <c r="B26" s="893" t="s">
        <v>22</v>
      </c>
      <c r="C26" s="225" t="s">
        <v>561</v>
      </c>
      <c r="D26" s="382" t="s">
        <v>16</v>
      </c>
      <c r="E26" s="224" t="s">
        <v>14</v>
      </c>
      <c r="F26" s="546" t="s">
        <v>1185</v>
      </c>
      <c r="G26" s="18">
        <f>'Full price'!G18</f>
        <v>108.3</v>
      </c>
      <c r="H26" s="19">
        <f t="shared" si="0"/>
        <v>108.3</v>
      </c>
      <c r="I26" s="367">
        <f t="shared" si="1"/>
        <v>90.25</v>
      </c>
      <c r="J26" s="367"/>
      <c r="K26" s="654" t="s">
        <v>1313</v>
      </c>
      <c r="L26" s="238"/>
      <c r="M26" s="1128"/>
      <c r="N26" s="9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ht="22.05" customHeight="1" x14ac:dyDescent="0.25">
      <c r="A27" s="25"/>
      <c r="B27" s="893"/>
      <c r="C27" s="1030" t="s">
        <v>868</v>
      </c>
      <c r="D27" s="380" t="s">
        <v>17</v>
      </c>
      <c r="E27" s="180" t="s">
        <v>14</v>
      </c>
      <c r="F27" s="538" t="s">
        <v>18</v>
      </c>
      <c r="G27" s="181">
        <f>'Full price'!G19</f>
        <v>114.9</v>
      </c>
      <c r="H27" s="182">
        <f t="shared" si="0"/>
        <v>114.9</v>
      </c>
      <c r="I27" s="367">
        <f t="shared" si="1"/>
        <v>95.750000000000014</v>
      </c>
      <c r="J27" s="367"/>
      <c r="K27" s="653"/>
      <c r="L27" s="165"/>
      <c r="M27" s="1129"/>
      <c r="N27" s="9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 ht="22.05" customHeight="1" x14ac:dyDescent="0.25">
      <c r="A28" s="26"/>
      <c r="B28" s="893"/>
      <c r="C28" s="1030"/>
      <c r="D28" s="383" t="s">
        <v>19</v>
      </c>
      <c r="E28" s="228" t="s">
        <v>14</v>
      </c>
      <c r="F28" s="539" t="s">
        <v>18</v>
      </c>
      <c r="G28" s="162">
        <f>'Full price'!G20</f>
        <v>449.4</v>
      </c>
      <c r="H28" s="164">
        <f t="shared" si="0"/>
        <v>449.4</v>
      </c>
      <c r="I28" s="367">
        <f t="shared" si="1"/>
        <v>374.5</v>
      </c>
      <c r="J28" s="367"/>
      <c r="K28" s="653"/>
      <c r="L28" s="248"/>
      <c r="M28" s="1130"/>
      <c r="N28" s="9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 ht="30" customHeight="1" x14ac:dyDescent="0.25">
      <c r="A29" s="29"/>
      <c r="B29" s="893" t="s">
        <v>24</v>
      </c>
      <c r="C29" s="226" t="s">
        <v>562</v>
      </c>
      <c r="D29" s="1011" t="s">
        <v>16</v>
      </c>
      <c r="E29" s="1032" t="s">
        <v>14</v>
      </c>
      <c r="F29" s="938" t="s">
        <v>1185</v>
      </c>
      <c r="G29" s="1007">
        <f>'Full price'!G21</f>
        <v>131.69999999999999</v>
      </c>
      <c r="H29" s="1009">
        <f t="shared" si="0"/>
        <v>131.69999999999999</v>
      </c>
      <c r="I29" s="904">
        <f t="shared" si="1"/>
        <v>109.75</v>
      </c>
      <c r="J29" s="367"/>
      <c r="K29" s="963" t="s">
        <v>1313</v>
      </c>
      <c r="L29" s="251"/>
      <c r="M29" s="959"/>
      <c r="N29" s="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 ht="30" customHeight="1" x14ac:dyDescent="0.25">
      <c r="A30" s="26"/>
      <c r="B30" s="893"/>
      <c r="C30" s="453" t="s">
        <v>869</v>
      </c>
      <c r="D30" s="1031"/>
      <c r="E30" s="1033"/>
      <c r="F30" s="972"/>
      <c r="G30" s="1008"/>
      <c r="H30" s="1010"/>
      <c r="I30" s="904"/>
      <c r="J30" s="367"/>
      <c r="K30" s="964"/>
      <c r="L30" s="248"/>
      <c r="M30" s="960"/>
      <c r="N30" s="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 ht="25.05" customHeight="1" x14ac:dyDescent="0.25">
      <c r="A31" s="29"/>
      <c r="B31" s="893" t="s">
        <v>25</v>
      </c>
      <c r="C31" s="226" t="s">
        <v>26</v>
      </c>
      <c r="D31" s="1011" t="s">
        <v>16</v>
      </c>
      <c r="E31" s="1032" t="s">
        <v>14</v>
      </c>
      <c r="F31" s="938" t="s">
        <v>1185</v>
      </c>
      <c r="G31" s="1007">
        <f>'Full price'!G22</f>
        <v>110.7</v>
      </c>
      <c r="H31" s="1009">
        <f t="shared" ref="H31" si="2">G31*(1-$H$4)</f>
        <v>110.7</v>
      </c>
      <c r="I31" s="904">
        <f t="shared" ref="I31" si="3">G31/1.2</f>
        <v>92.25</v>
      </c>
      <c r="J31" s="367"/>
      <c r="K31" s="653"/>
      <c r="L31" s="1036"/>
      <c r="M31" s="959"/>
      <c r="N31" s="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</row>
    <row r="32" spans="1:53" ht="25.05" customHeight="1" x14ac:dyDescent="0.25">
      <c r="A32" s="26"/>
      <c r="B32" s="893"/>
      <c r="C32" s="452" t="s">
        <v>870</v>
      </c>
      <c r="D32" s="1031"/>
      <c r="E32" s="1033"/>
      <c r="F32" s="972"/>
      <c r="G32" s="1008"/>
      <c r="H32" s="1010"/>
      <c r="I32" s="904"/>
      <c r="J32" s="367"/>
      <c r="K32" s="653"/>
      <c r="L32" s="1018"/>
      <c r="M32" s="960"/>
      <c r="N32" s="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</row>
    <row r="33" spans="1:53" ht="25.05" customHeight="1" x14ac:dyDescent="0.25">
      <c r="A33" s="29"/>
      <c r="B33" s="893" t="s">
        <v>2165</v>
      </c>
      <c r="C33" s="226" t="s">
        <v>2168</v>
      </c>
      <c r="D33" s="1011" t="s">
        <v>16</v>
      </c>
      <c r="E33" s="1032" t="s">
        <v>14</v>
      </c>
      <c r="F33" s="938" t="s">
        <v>1185</v>
      </c>
      <c r="G33" s="1007">
        <f>'Full price'!G23</f>
        <v>77.7</v>
      </c>
      <c r="H33" s="1009">
        <f t="shared" ref="H33:H53" si="4">G33*(1-$H$4)</f>
        <v>77.7</v>
      </c>
      <c r="I33" s="904">
        <f t="shared" si="1"/>
        <v>64.75</v>
      </c>
      <c r="J33" s="887" t="s">
        <v>2170</v>
      </c>
      <c r="K33" s="878"/>
      <c r="L33" s="1036"/>
      <c r="M33" s="959"/>
      <c r="N33" s="9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</row>
    <row r="34" spans="1:53" ht="25.05" customHeight="1" x14ac:dyDescent="0.25">
      <c r="A34" s="26"/>
      <c r="B34" s="893"/>
      <c r="C34" s="452" t="s">
        <v>2169</v>
      </c>
      <c r="D34" s="1031"/>
      <c r="E34" s="1033"/>
      <c r="F34" s="972"/>
      <c r="G34" s="1008"/>
      <c r="H34" s="1010"/>
      <c r="I34" s="904"/>
      <c r="J34" s="887"/>
      <c r="K34" s="878"/>
      <c r="L34" s="1018"/>
      <c r="M34" s="960"/>
      <c r="N34" s="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</row>
    <row r="35" spans="1:53" ht="22.05" customHeight="1" x14ac:dyDescent="0.3">
      <c r="A35" s="29"/>
      <c r="B35" s="893" t="s">
        <v>28</v>
      </c>
      <c r="C35" s="225" t="s">
        <v>29</v>
      </c>
      <c r="D35" s="382" t="s">
        <v>16</v>
      </c>
      <c r="E35" s="224" t="s">
        <v>14</v>
      </c>
      <c r="F35" s="535" t="s">
        <v>15</v>
      </c>
      <c r="G35" s="18">
        <f>'Full price'!G24</f>
        <v>135.9</v>
      </c>
      <c r="H35" s="19">
        <f t="shared" si="4"/>
        <v>135.9</v>
      </c>
      <c r="I35" s="367">
        <f t="shared" si="1"/>
        <v>113.25000000000001</v>
      </c>
      <c r="J35" s="367"/>
      <c r="K35" s="654" t="s">
        <v>1313</v>
      </c>
      <c r="L35" s="238"/>
      <c r="M35" s="959"/>
      <c r="N35" s="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</row>
    <row r="36" spans="1:53" ht="22.05" customHeight="1" x14ac:dyDescent="0.25">
      <c r="A36" s="25"/>
      <c r="B36" s="893"/>
      <c r="C36" s="1030" t="s">
        <v>871</v>
      </c>
      <c r="D36" s="380" t="s">
        <v>17</v>
      </c>
      <c r="E36" s="180" t="s">
        <v>14</v>
      </c>
      <c r="F36" s="538" t="s">
        <v>18</v>
      </c>
      <c r="G36" s="181">
        <f>'Full price'!G25</f>
        <v>139.80000000000001</v>
      </c>
      <c r="H36" s="182">
        <f t="shared" si="4"/>
        <v>139.80000000000001</v>
      </c>
      <c r="I36" s="367">
        <f t="shared" ref="I36" si="5">G36/1.2</f>
        <v>116.50000000000001</v>
      </c>
      <c r="J36" s="367"/>
      <c r="K36" s="655"/>
      <c r="L36" s="211"/>
      <c r="M36" s="1137"/>
      <c r="N36" s="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</row>
    <row r="37" spans="1:53" ht="22.05" customHeight="1" x14ac:dyDescent="0.25">
      <c r="A37" s="26"/>
      <c r="B37" s="893"/>
      <c r="C37" s="1030"/>
      <c r="D37" s="384" t="s">
        <v>517</v>
      </c>
      <c r="E37" s="228" t="s">
        <v>14</v>
      </c>
      <c r="F37" s="539" t="s">
        <v>18</v>
      </c>
      <c r="G37" s="162">
        <f>'Full price'!G26</f>
        <v>296.39999999999998</v>
      </c>
      <c r="H37" s="164">
        <f t="shared" si="4"/>
        <v>296.39999999999998</v>
      </c>
      <c r="I37" s="367">
        <f t="shared" si="1"/>
        <v>247</v>
      </c>
      <c r="J37" s="367"/>
      <c r="K37" s="654" t="s">
        <v>1313</v>
      </c>
      <c r="L37" s="252"/>
      <c r="M37" s="960"/>
      <c r="N37" s="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</row>
    <row r="38" spans="1:53" ht="24" customHeight="1" x14ac:dyDescent="0.3">
      <c r="A38" s="29"/>
      <c r="B38" s="893" t="s">
        <v>30</v>
      </c>
      <c r="C38" s="225" t="s">
        <v>31</v>
      </c>
      <c r="D38" s="1011" t="s">
        <v>16</v>
      </c>
      <c r="E38" s="1032" t="s">
        <v>14</v>
      </c>
      <c r="F38" s="938" t="s">
        <v>1185</v>
      </c>
      <c r="G38" s="940">
        <f>'Full price'!G27</f>
        <v>113.4</v>
      </c>
      <c r="H38" s="961">
        <f t="shared" si="4"/>
        <v>113.4</v>
      </c>
      <c r="I38" s="367">
        <f t="shared" si="1"/>
        <v>94.500000000000014</v>
      </c>
      <c r="J38" s="367"/>
      <c r="K38" s="653" t="s">
        <v>1313</v>
      </c>
      <c r="L38" s="238"/>
      <c r="M38" s="959"/>
      <c r="N38" s="9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</row>
    <row r="39" spans="1:53" ht="15" customHeight="1" x14ac:dyDescent="0.25">
      <c r="A39" s="20"/>
      <c r="B39" s="893"/>
      <c r="C39" s="1035" t="s">
        <v>872</v>
      </c>
      <c r="D39" s="1012"/>
      <c r="E39" s="1042"/>
      <c r="F39" s="1181"/>
      <c r="G39" s="941"/>
      <c r="H39" s="962"/>
      <c r="I39" s="367"/>
      <c r="J39" s="367"/>
      <c r="K39" s="653"/>
      <c r="L39" s="232"/>
      <c r="M39" s="1137"/>
      <c r="N39" s="9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</row>
    <row r="40" spans="1:53" ht="19.95" customHeight="1" x14ac:dyDescent="0.25">
      <c r="A40" s="26"/>
      <c r="B40" s="893"/>
      <c r="C40" s="1030"/>
      <c r="D40" s="387" t="s">
        <v>17</v>
      </c>
      <c r="E40" s="208" t="s">
        <v>14</v>
      </c>
      <c r="F40" s="539" t="s">
        <v>18</v>
      </c>
      <c r="G40" s="209">
        <f>'Full price'!G28</f>
        <v>117.9</v>
      </c>
      <c r="H40" s="210">
        <f t="shared" ref="H40" si="6">G40*(1-$H$4)</f>
        <v>117.9</v>
      </c>
      <c r="I40" s="367">
        <f t="shared" si="1"/>
        <v>98.250000000000014</v>
      </c>
      <c r="J40" s="367"/>
      <c r="K40" s="653"/>
      <c r="L40" s="252"/>
      <c r="M40" s="960"/>
      <c r="N40" s="9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</row>
    <row r="41" spans="1:53" ht="22.05" hidden="1" customHeight="1" x14ac:dyDescent="0.3">
      <c r="A41" s="29"/>
      <c r="B41" s="893" t="s">
        <v>32</v>
      </c>
      <c r="C41" s="225" t="s">
        <v>33</v>
      </c>
      <c r="D41" s="382" t="s">
        <v>13</v>
      </c>
      <c r="E41" s="224" t="s">
        <v>14</v>
      </c>
      <c r="F41" s="540" t="s">
        <v>15</v>
      </c>
      <c r="G41" s="18"/>
      <c r="H41" s="19">
        <f t="shared" si="4"/>
        <v>0</v>
      </c>
      <c r="I41" s="367">
        <f t="shared" si="1"/>
        <v>0</v>
      </c>
      <c r="J41" s="367"/>
      <c r="K41" s="653"/>
      <c r="L41" s="165"/>
      <c r="M41" s="233"/>
      <c r="N41" s="9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</row>
    <row r="42" spans="1:53" ht="22.05" hidden="1" customHeight="1" x14ac:dyDescent="0.25">
      <c r="A42" s="25"/>
      <c r="B42" s="893"/>
      <c r="C42" s="1027" t="s">
        <v>34</v>
      </c>
      <c r="D42" s="385" t="s">
        <v>16</v>
      </c>
      <c r="E42" s="21" t="s">
        <v>14</v>
      </c>
      <c r="F42" s="543" t="s">
        <v>18</v>
      </c>
      <c r="G42" s="22"/>
      <c r="H42" s="23">
        <f t="shared" si="4"/>
        <v>0</v>
      </c>
      <c r="I42" s="367">
        <f t="shared" si="1"/>
        <v>0</v>
      </c>
      <c r="J42" s="367"/>
      <c r="K42" s="653"/>
      <c r="L42" s="165"/>
      <c r="M42" s="233"/>
      <c r="N42" s="9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</row>
    <row r="43" spans="1:53" ht="22.05" hidden="1" customHeight="1" x14ac:dyDescent="0.25">
      <c r="A43" s="26"/>
      <c r="B43" s="893"/>
      <c r="C43" s="1027"/>
      <c r="D43" s="386" t="s">
        <v>35</v>
      </c>
      <c r="E43" s="212" t="s">
        <v>14</v>
      </c>
      <c r="F43" s="544" t="s">
        <v>18</v>
      </c>
      <c r="G43" s="27"/>
      <c r="H43" s="28">
        <f t="shared" si="4"/>
        <v>0</v>
      </c>
      <c r="I43" s="367">
        <f t="shared" si="1"/>
        <v>0</v>
      </c>
      <c r="J43" s="367"/>
      <c r="K43" s="653"/>
      <c r="L43" s="165"/>
      <c r="M43" s="233"/>
      <c r="N43" s="9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</row>
    <row r="44" spans="1:53" ht="30" customHeight="1" x14ac:dyDescent="0.25">
      <c r="A44" s="29"/>
      <c r="B44" s="893" t="s">
        <v>36</v>
      </c>
      <c r="C44" s="226" t="s">
        <v>563</v>
      </c>
      <c r="D44" s="1011" t="s">
        <v>16</v>
      </c>
      <c r="E44" s="1032" t="s">
        <v>14</v>
      </c>
      <c r="F44" s="1015" t="s">
        <v>15</v>
      </c>
      <c r="G44" s="1007">
        <f>'Full price'!G29</f>
        <v>138.6</v>
      </c>
      <c r="H44" s="1009">
        <f t="shared" si="4"/>
        <v>138.6</v>
      </c>
      <c r="I44" s="904">
        <f t="shared" si="1"/>
        <v>115.5</v>
      </c>
      <c r="J44" s="367"/>
      <c r="K44" s="947" t="s">
        <v>1313</v>
      </c>
      <c r="L44" s="251"/>
      <c r="M44" s="959"/>
      <c r="N44" s="9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</row>
    <row r="45" spans="1:53" ht="30" customHeight="1" x14ac:dyDescent="0.25">
      <c r="A45" s="26"/>
      <c r="B45" s="893"/>
      <c r="C45" s="453" t="s">
        <v>873</v>
      </c>
      <c r="D45" s="1031"/>
      <c r="E45" s="1033"/>
      <c r="F45" s="923"/>
      <c r="G45" s="1008"/>
      <c r="H45" s="1010"/>
      <c r="I45" s="904"/>
      <c r="J45" s="367"/>
      <c r="K45" s="949"/>
      <c r="L45" s="244"/>
      <c r="M45" s="960"/>
      <c r="N45" s="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</row>
    <row r="46" spans="1:53" ht="30" hidden="1" customHeight="1" x14ac:dyDescent="0.3">
      <c r="A46" s="29"/>
      <c r="B46" s="893" t="s">
        <v>37</v>
      </c>
      <c r="C46" s="225" t="s">
        <v>566</v>
      </c>
      <c r="D46" s="1011" t="s">
        <v>16</v>
      </c>
      <c r="E46" s="1032" t="s">
        <v>14</v>
      </c>
      <c r="F46" s="942" t="s">
        <v>18</v>
      </c>
      <c r="G46" s="1007">
        <v>135.66</v>
      </c>
      <c r="H46" s="1009">
        <f t="shared" si="4"/>
        <v>135.66</v>
      </c>
      <c r="I46" s="904">
        <f t="shared" si="1"/>
        <v>113.05</v>
      </c>
      <c r="J46" s="367"/>
      <c r="K46" s="653"/>
      <c r="L46" s="251"/>
      <c r="M46" s="959"/>
      <c r="N46" s="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</row>
    <row r="47" spans="1:53" ht="30" hidden="1" customHeight="1" x14ac:dyDescent="0.25">
      <c r="A47" s="26"/>
      <c r="B47" s="893"/>
      <c r="C47" s="418" t="s">
        <v>788</v>
      </c>
      <c r="D47" s="1031"/>
      <c r="E47" s="1033"/>
      <c r="F47" s="943"/>
      <c r="G47" s="1008"/>
      <c r="H47" s="1010"/>
      <c r="I47" s="904"/>
      <c r="J47" s="367"/>
      <c r="K47" s="653"/>
      <c r="L47" s="244"/>
      <c r="M47" s="960"/>
      <c r="N47" s="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</row>
    <row r="48" spans="1:53" ht="30" customHeight="1" x14ac:dyDescent="0.25">
      <c r="A48" s="29"/>
      <c r="B48" s="893" t="s">
        <v>38</v>
      </c>
      <c r="C48" s="30" t="s">
        <v>567</v>
      </c>
      <c r="D48" s="382" t="s">
        <v>16</v>
      </c>
      <c r="E48" s="224" t="s">
        <v>14</v>
      </c>
      <c r="F48" s="535" t="s">
        <v>15</v>
      </c>
      <c r="G48" s="18">
        <f>'Full price'!G30</f>
        <v>140.4</v>
      </c>
      <c r="H48" s="19">
        <f t="shared" si="4"/>
        <v>140.4</v>
      </c>
      <c r="I48" s="367">
        <f t="shared" si="1"/>
        <v>117.00000000000001</v>
      </c>
      <c r="J48" s="367"/>
      <c r="K48" s="653" t="s">
        <v>1313</v>
      </c>
      <c r="L48" s="238"/>
      <c r="M48" s="959"/>
      <c r="N48" s="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</row>
    <row r="49" spans="1:53" ht="30" customHeight="1" x14ac:dyDescent="0.25">
      <c r="A49" s="26"/>
      <c r="B49" s="893"/>
      <c r="C49" s="452" t="s">
        <v>874</v>
      </c>
      <c r="D49" s="387" t="s">
        <v>17</v>
      </c>
      <c r="E49" s="208" t="s">
        <v>14</v>
      </c>
      <c r="F49" s="537" t="s">
        <v>15</v>
      </c>
      <c r="G49" s="209">
        <f>'Full price'!G31</f>
        <v>169.8</v>
      </c>
      <c r="H49" s="210">
        <f t="shared" si="4"/>
        <v>169.8</v>
      </c>
      <c r="I49" s="367">
        <f t="shared" si="1"/>
        <v>141.50000000000003</v>
      </c>
      <c r="J49" s="367"/>
      <c r="K49" s="653"/>
      <c r="L49" s="250"/>
      <c r="M49" s="960"/>
      <c r="N49" s="9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</row>
    <row r="50" spans="1:53" ht="24" customHeight="1" x14ac:dyDescent="0.25">
      <c r="A50" s="29"/>
      <c r="B50" s="979" t="s">
        <v>39</v>
      </c>
      <c r="C50" s="226" t="s">
        <v>564</v>
      </c>
      <c r="D50" s="1011" t="s">
        <v>16</v>
      </c>
      <c r="E50" s="1032" t="s">
        <v>14</v>
      </c>
      <c r="F50" s="938" t="s">
        <v>1185</v>
      </c>
      <c r="G50" s="940">
        <f>'Full price'!G32</f>
        <v>123.9</v>
      </c>
      <c r="H50" s="961">
        <f t="shared" si="4"/>
        <v>123.9</v>
      </c>
      <c r="I50" s="367">
        <f t="shared" si="1"/>
        <v>103.25000000000001</v>
      </c>
      <c r="J50" s="367"/>
      <c r="K50" s="653" t="s">
        <v>1313</v>
      </c>
      <c r="L50" s="238"/>
      <c r="M50" s="959"/>
      <c r="N50" s="9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</row>
    <row r="51" spans="1:53" ht="15" customHeight="1" x14ac:dyDescent="0.25">
      <c r="A51" s="20"/>
      <c r="B51" s="979"/>
      <c r="C51" s="1035" t="s">
        <v>875</v>
      </c>
      <c r="D51" s="1012"/>
      <c r="E51" s="1042"/>
      <c r="F51" s="939"/>
      <c r="G51" s="941"/>
      <c r="H51" s="962"/>
      <c r="I51" s="367"/>
      <c r="J51" s="367"/>
      <c r="K51" s="653"/>
      <c r="L51" s="232"/>
      <c r="M51" s="1137"/>
      <c r="N51" s="9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</row>
    <row r="52" spans="1:53" ht="19.95" customHeight="1" x14ac:dyDescent="0.25">
      <c r="A52" s="25"/>
      <c r="B52" s="979"/>
      <c r="C52" s="1030"/>
      <c r="D52" s="380" t="s">
        <v>17</v>
      </c>
      <c r="E52" s="180" t="s">
        <v>14</v>
      </c>
      <c r="F52" s="538" t="s">
        <v>18</v>
      </c>
      <c r="G52" s="181">
        <f>'Full price'!G33</f>
        <v>129.9</v>
      </c>
      <c r="H52" s="182">
        <f t="shared" si="4"/>
        <v>129.9</v>
      </c>
      <c r="I52" s="367">
        <f t="shared" si="1"/>
        <v>108.25000000000001</v>
      </c>
      <c r="J52" s="367"/>
      <c r="K52" s="653"/>
      <c r="L52" s="244"/>
      <c r="M52" s="960"/>
      <c r="N52" s="9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</row>
    <row r="53" spans="1:53" ht="30" hidden="1" customHeight="1" x14ac:dyDescent="0.25">
      <c r="A53" s="29"/>
      <c r="B53" s="893" t="s">
        <v>40</v>
      </c>
      <c r="C53" s="30" t="s">
        <v>568</v>
      </c>
      <c r="D53" s="954" t="s">
        <v>16</v>
      </c>
      <c r="E53" s="933" t="s">
        <v>14</v>
      </c>
      <c r="F53" s="1046" t="s">
        <v>18</v>
      </c>
      <c r="G53" s="955">
        <v>145.80000000000001</v>
      </c>
      <c r="H53" s="956">
        <f t="shared" si="4"/>
        <v>145.80000000000001</v>
      </c>
      <c r="I53" s="904">
        <f t="shared" si="1"/>
        <v>121.50000000000001</v>
      </c>
      <c r="J53" s="367"/>
      <c r="K53" s="653"/>
      <c r="L53" s="936"/>
      <c r="M53" s="1138"/>
      <c r="N53" s="9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</row>
    <row r="54" spans="1:53" ht="25.05" hidden="1" customHeight="1" x14ac:dyDescent="0.25">
      <c r="A54" s="26"/>
      <c r="B54" s="893"/>
      <c r="C54" s="221" t="s">
        <v>569</v>
      </c>
      <c r="D54" s="954"/>
      <c r="E54" s="933"/>
      <c r="F54" s="1047"/>
      <c r="G54" s="955"/>
      <c r="H54" s="956"/>
      <c r="I54" s="904"/>
      <c r="J54" s="367"/>
      <c r="K54" s="653"/>
      <c r="L54" s="937"/>
      <c r="M54" s="1139"/>
      <c r="N54" s="9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</row>
    <row r="55" spans="1:53" ht="30" customHeight="1" x14ac:dyDescent="0.25">
      <c r="A55" s="29"/>
      <c r="B55" s="893" t="s">
        <v>41</v>
      </c>
      <c r="C55" s="30" t="s">
        <v>565</v>
      </c>
      <c r="D55" s="954" t="s">
        <v>16</v>
      </c>
      <c r="E55" s="933" t="s">
        <v>14</v>
      </c>
      <c r="F55" s="930" t="s">
        <v>15</v>
      </c>
      <c r="G55" s="955">
        <f>'Full price'!G34</f>
        <v>154.80000000000001</v>
      </c>
      <c r="H55" s="956">
        <f>G55*(1-$H$4)</f>
        <v>154.80000000000001</v>
      </c>
      <c r="I55" s="904">
        <f>G55/1.2</f>
        <v>129.00000000000003</v>
      </c>
      <c r="J55" s="367"/>
      <c r="K55" s="947" t="s">
        <v>1313</v>
      </c>
      <c r="L55" s="957"/>
      <c r="M55" s="959"/>
      <c r="N55" s="9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</row>
    <row r="56" spans="1:53" ht="25.05" customHeight="1" x14ac:dyDescent="0.25">
      <c r="A56" s="26"/>
      <c r="B56" s="893"/>
      <c r="C56" s="453" t="s">
        <v>876</v>
      </c>
      <c r="D56" s="954"/>
      <c r="E56" s="933"/>
      <c r="F56" s="930"/>
      <c r="G56" s="955"/>
      <c r="H56" s="956"/>
      <c r="I56" s="904"/>
      <c r="J56" s="367"/>
      <c r="K56" s="949"/>
      <c r="L56" s="958"/>
      <c r="M56" s="960"/>
      <c r="N56" s="9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</row>
    <row r="57" spans="1:53" ht="30" customHeight="1" x14ac:dyDescent="0.25">
      <c r="A57" s="146"/>
      <c r="B57" s="893" t="s">
        <v>717</v>
      </c>
      <c r="C57" s="30" t="s">
        <v>806</v>
      </c>
      <c r="D57" s="954" t="s">
        <v>16</v>
      </c>
      <c r="E57" s="933" t="s">
        <v>14</v>
      </c>
      <c r="F57" s="906" t="s">
        <v>1185</v>
      </c>
      <c r="G57" s="955">
        <f>'Full price'!G35</f>
        <v>123.9</v>
      </c>
      <c r="H57" s="956">
        <f>G57*(1-$H$4)</f>
        <v>123.9</v>
      </c>
      <c r="I57" s="904">
        <f>G57/1.2</f>
        <v>103.25000000000001</v>
      </c>
      <c r="J57" s="367"/>
      <c r="K57" s="947" t="s">
        <v>1313</v>
      </c>
      <c r="L57" s="957"/>
      <c r="M57" s="959"/>
      <c r="N57" s="9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</row>
    <row r="58" spans="1:53" ht="25.05" customHeight="1" x14ac:dyDescent="0.25">
      <c r="A58" s="145"/>
      <c r="B58" s="893"/>
      <c r="C58" s="453" t="s">
        <v>877</v>
      </c>
      <c r="D58" s="954"/>
      <c r="E58" s="933"/>
      <c r="F58" s="907"/>
      <c r="G58" s="955"/>
      <c r="H58" s="956"/>
      <c r="I58" s="904"/>
      <c r="J58" s="367"/>
      <c r="K58" s="949"/>
      <c r="L58" s="958"/>
      <c r="M58" s="960"/>
      <c r="N58" s="9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</row>
    <row r="59" spans="1:53" s="1" customFormat="1" ht="27" customHeight="1" x14ac:dyDescent="0.25">
      <c r="A59" s="860"/>
      <c r="B59" s="927" t="s">
        <v>46</v>
      </c>
      <c r="C59" s="47" t="s">
        <v>47</v>
      </c>
      <c r="D59" s="35" t="s">
        <v>13</v>
      </c>
      <c r="E59" s="36" t="s">
        <v>14</v>
      </c>
      <c r="F59" s="542" t="s">
        <v>15</v>
      </c>
      <c r="G59" s="18">
        <f>'Full price'!G36</f>
        <v>85.8</v>
      </c>
      <c r="H59" s="19">
        <f>G59*(1-$H$4)</f>
        <v>85.8</v>
      </c>
      <c r="I59" s="367">
        <f>G59/1.2</f>
        <v>71.5</v>
      </c>
      <c r="J59" s="367"/>
      <c r="K59" s="653"/>
      <c r="L59" s="861"/>
      <c r="M59" s="959"/>
      <c r="N59" s="862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</row>
    <row r="60" spans="1:53" s="1" customFormat="1" ht="27" customHeight="1" x14ac:dyDescent="0.25">
      <c r="A60" s="863"/>
      <c r="B60" s="927"/>
      <c r="C60" s="858" t="s">
        <v>878</v>
      </c>
      <c r="D60" s="177" t="s">
        <v>17</v>
      </c>
      <c r="E60" s="208" t="s">
        <v>14</v>
      </c>
      <c r="F60" s="536" t="s">
        <v>15</v>
      </c>
      <c r="G60" s="178">
        <f>'Full price'!G37</f>
        <v>108.6</v>
      </c>
      <c r="H60" s="179">
        <f>G60*(1-$H$4)</f>
        <v>108.6</v>
      </c>
      <c r="I60" s="368">
        <f>G60/1.2</f>
        <v>90.5</v>
      </c>
      <c r="J60" s="880" t="s">
        <v>2170</v>
      </c>
      <c r="K60" s="877"/>
      <c r="L60" s="864"/>
      <c r="M60" s="960"/>
      <c r="N60" s="862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</row>
    <row r="61" spans="1:53" s="1" customFormat="1" ht="27" customHeight="1" x14ac:dyDescent="0.25">
      <c r="A61" s="860"/>
      <c r="B61" s="893" t="s">
        <v>2192</v>
      </c>
      <c r="C61" s="226" t="s">
        <v>2205</v>
      </c>
      <c r="D61" s="894" t="s">
        <v>17</v>
      </c>
      <c r="E61" s="896" t="s">
        <v>14</v>
      </c>
      <c r="F61" s="897" t="s">
        <v>18</v>
      </c>
      <c r="G61" s="898">
        <f>'Full price'!G38</f>
        <v>95.4</v>
      </c>
      <c r="H61" s="899">
        <f>G61*(1-$H$4)</f>
        <v>95.4</v>
      </c>
      <c r="I61" s="368"/>
      <c r="J61" s="887" t="s">
        <v>2170</v>
      </c>
      <c r="K61" s="877"/>
      <c r="L61" s="876"/>
      <c r="M61" s="233"/>
      <c r="N61" s="862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</row>
    <row r="62" spans="1:53" s="1" customFormat="1" ht="27" customHeight="1" x14ac:dyDescent="0.25">
      <c r="A62" s="860"/>
      <c r="B62" s="893"/>
      <c r="C62" s="452" t="s">
        <v>2206</v>
      </c>
      <c r="D62" s="895"/>
      <c r="E62" s="896"/>
      <c r="F62" s="897"/>
      <c r="G62" s="898"/>
      <c r="H62" s="899"/>
      <c r="I62" s="368"/>
      <c r="J62" s="887"/>
      <c r="K62" s="619"/>
      <c r="L62" s="876"/>
      <c r="M62" s="233"/>
      <c r="N62" s="862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</row>
    <row r="63" spans="1:53" ht="22.95" customHeight="1" x14ac:dyDescent="0.25">
      <c r="A63" s="29"/>
      <c r="B63" s="893" t="s">
        <v>49</v>
      </c>
      <c r="C63" s="226" t="s">
        <v>50</v>
      </c>
      <c r="D63" s="981" t="s">
        <v>13</v>
      </c>
      <c r="E63" s="928" t="s">
        <v>14</v>
      </c>
      <c r="F63" s="930" t="s">
        <v>15</v>
      </c>
      <c r="G63" s="931">
        <f>'Full price'!G39</f>
        <v>132.6</v>
      </c>
      <c r="H63" s="929">
        <f>G63*(1-$H$4)</f>
        <v>132.6</v>
      </c>
      <c r="I63" s="904">
        <f>G63/1.2</f>
        <v>110.5</v>
      </c>
      <c r="J63" s="367"/>
      <c r="K63" s="619"/>
      <c r="L63" s="1048"/>
      <c r="M63" s="959"/>
      <c r="N63" s="9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</row>
    <row r="64" spans="1:53" ht="22.95" customHeight="1" x14ac:dyDescent="0.25">
      <c r="A64" s="26"/>
      <c r="B64" s="893"/>
      <c r="C64" s="452" t="s">
        <v>879</v>
      </c>
      <c r="D64" s="981"/>
      <c r="E64" s="928"/>
      <c r="F64" s="930"/>
      <c r="G64" s="931"/>
      <c r="H64" s="929"/>
      <c r="I64" s="904"/>
      <c r="J64" s="367"/>
      <c r="K64" s="619"/>
      <c r="L64" s="1038"/>
      <c r="M64" s="960"/>
      <c r="N64" s="9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</row>
    <row r="65" spans="1:53" ht="22.95" customHeight="1" x14ac:dyDescent="0.25">
      <c r="A65" s="29"/>
      <c r="B65" s="893" t="s">
        <v>51</v>
      </c>
      <c r="C65" s="226" t="s">
        <v>560</v>
      </c>
      <c r="D65" s="981" t="s">
        <v>13</v>
      </c>
      <c r="E65" s="928" t="s">
        <v>14</v>
      </c>
      <c r="F65" s="897" t="s">
        <v>18</v>
      </c>
      <c r="G65" s="931">
        <f>'Full price'!G40</f>
        <v>132.6</v>
      </c>
      <c r="H65" s="929">
        <f>G65*(1-$H$4)</f>
        <v>132.6</v>
      </c>
      <c r="I65" s="904">
        <f>G65/1.2</f>
        <v>110.5</v>
      </c>
      <c r="J65" s="367"/>
      <c r="K65" s="619"/>
      <c r="L65" s="1048"/>
      <c r="M65" s="959"/>
      <c r="N65" s="9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</row>
    <row r="66" spans="1:53" ht="22.95" customHeight="1" x14ac:dyDescent="0.25">
      <c r="A66" s="26"/>
      <c r="B66" s="893"/>
      <c r="C66" s="452" t="s">
        <v>880</v>
      </c>
      <c r="D66" s="981"/>
      <c r="E66" s="928"/>
      <c r="F66" s="897"/>
      <c r="G66" s="931"/>
      <c r="H66" s="929"/>
      <c r="I66" s="904"/>
      <c r="J66" s="367"/>
      <c r="K66" s="619"/>
      <c r="L66" s="1038"/>
      <c r="M66" s="960"/>
      <c r="N66" s="9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</row>
    <row r="67" spans="1:53" ht="20.55" customHeight="1" x14ac:dyDescent="0.25">
      <c r="A67" s="29"/>
      <c r="B67" s="893" t="s">
        <v>708</v>
      </c>
      <c r="C67" s="226" t="s">
        <v>709</v>
      </c>
      <c r="D67" s="981" t="s">
        <v>16</v>
      </c>
      <c r="E67" s="928" t="s">
        <v>14</v>
      </c>
      <c r="F67" s="930" t="s">
        <v>15</v>
      </c>
      <c r="G67" s="931">
        <f>'Full price'!G42</f>
        <v>149.4</v>
      </c>
      <c r="H67" s="929">
        <f>G67*(1-$H$4)</f>
        <v>149.4</v>
      </c>
      <c r="I67" s="367">
        <f>G67/1.2</f>
        <v>124.50000000000001</v>
      </c>
      <c r="J67" s="367"/>
      <c r="K67" s="619"/>
      <c r="L67" s="1048"/>
      <c r="M67" s="959"/>
      <c r="N67" s="9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</row>
    <row r="68" spans="1:53" ht="22.95" customHeight="1" x14ac:dyDescent="0.25">
      <c r="A68" s="26"/>
      <c r="B68" s="893"/>
      <c r="C68" s="452" t="s">
        <v>881</v>
      </c>
      <c r="D68" s="981"/>
      <c r="E68" s="928"/>
      <c r="F68" s="930"/>
      <c r="G68" s="931"/>
      <c r="H68" s="929"/>
      <c r="I68" s="367">
        <f>G68/1.2</f>
        <v>0</v>
      </c>
      <c r="J68" s="367"/>
      <c r="K68" s="619"/>
      <c r="L68" s="1038"/>
      <c r="M68" s="960"/>
      <c r="N68" s="9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</row>
    <row r="69" spans="1:53" ht="27" customHeight="1" x14ac:dyDescent="0.25">
      <c r="A69" s="29"/>
      <c r="B69" s="893" t="s">
        <v>52</v>
      </c>
      <c r="C69" s="226" t="s">
        <v>53</v>
      </c>
      <c r="D69" s="223" t="s">
        <v>16</v>
      </c>
      <c r="E69" s="224" t="s">
        <v>14</v>
      </c>
      <c r="F69" s="535" t="s">
        <v>15</v>
      </c>
      <c r="G69" s="18">
        <f>'Full price'!G43</f>
        <v>39.9</v>
      </c>
      <c r="H69" s="19">
        <f>G69*(1-$H$4)</f>
        <v>39.9</v>
      </c>
      <c r="I69" s="367">
        <f>G69/1.2</f>
        <v>33.25</v>
      </c>
      <c r="J69" s="367"/>
      <c r="K69" s="619"/>
      <c r="L69" s="232"/>
      <c r="M69" s="1137"/>
      <c r="N69" s="9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</row>
    <row r="70" spans="1:53" ht="27" customHeight="1" x14ac:dyDescent="0.25">
      <c r="A70" s="26"/>
      <c r="B70" s="893"/>
      <c r="C70" s="452" t="s">
        <v>882</v>
      </c>
      <c r="D70" s="177" t="s">
        <v>17</v>
      </c>
      <c r="E70" s="208" t="s">
        <v>14</v>
      </c>
      <c r="F70" s="536" t="s">
        <v>15</v>
      </c>
      <c r="G70" s="178">
        <f>'Full price'!G44</f>
        <v>53.7</v>
      </c>
      <c r="H70" s="179">
        <f>G70*(1-$H$4)</f>
        <v>53.7</v>
      </c>
      <c r="I70" s="367">
        <f>G70/1.2</f>
        <v>44.750000000000007</v>
      </c>
      <c r="J70" s="367"/>
      <c r="K70" s="619"/>
      <c r="L70" s="173"/>
      <c r="M70" s="1137"/>
      <c r="N70" s="9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</row>
    <row r="71" spans="1:53" ht="15" customHeight="1" x14ac:dyDescent="0.25">
      <c r="A71" s="1040" t="s">
        <v>1186</v>
      </c>
      <c r="B71" s="1040"/>
      <c r="C71" s="1040"/>
      <c r="D71" s="1040"/>
      <c r="E71" s="1040"/>
      <c r="F71" s="1040"/>
      <c r="G71" s="1040"/>
      <c r="H71" s="1040"/>
      <c r="I71" s="365"/>
      <c r="J71" s="365"/>
      <c r="K71" s="621"/>
      <c r="L71" s="173"/>
      <c r="M71" s="167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  <c r="AV71" s="234"/>
      <c r="AW71" s="234"/>
      <c r="AX71" s="234"/>
      <c r="AY71" s="234"/>
      <c r="AZ71" s="234"/>
      <c r="BA71" s="234"/>
    </row>
    <row r="72" spans="1:53" ht="15" customHeight="1" x14ac:dyDescent="0.25">
      <c r="A72" s="1040" t="s">
        <v>610</v>
      </c>
      <c r="B72" s="1040"/>
      <c r="C72" s="1040"/>
      <c r="D72" s="1040"/>
      <c r="E72" s="1040"/>
      <c r="F72" s="1040"/>
      <c r="G72" s="1040"/>
      <c r="H72" s="1040"/>
      <c r="I72" s="366"/>
      <c r="J72" s="366"/>
      <c r="K72" s="620"/>
      <c r="L72" s="174"/>
      <c r="M72" s="169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</row>
    <row r="73" spans="1:53" ht="15" customHeight="1" x14ac:dyDescent="0.25">
      <c r="A73" s="39"/>
      <c r="B73" s="39"/>
      <c r="C73" s="39"/>
      <c r="D73" s="39"/>
      <c r="E73" s="39"/>
      <c r="F73" s="39"/>
      <c r="G73" s="39"/>
      <c r="H73" s="39"/>
      <c r="I73" s="366"/>
      <c r="J73" s="366"/>
      <c r="K73" s="622"/>
      <c r="L73" s="174"/>
      <c r="M73" s="169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</row>
    <row r="74" spans="1:53" ht="21" customHeight="1" thickBot="1" x14ac:dyDescent="0.3">
      <c r="A74" s="1049" t="s">
        <v>998</v>
      </c>
      <c r="B74" s="1049"/>
      <c r="C74" s="1049"/>
      <c r="D74" s="1049"/>
      <c r="E74" s="1049"/>
      <c r="F74" s="1049"/>
      <c r="G74" s="1049"/>
      <c r="H74" s="1049"/>
      <c r="I74" s="366"/>
      <c r="J74" s="366"/>
      <c r="K74" s="619"/>
      <c r="L74" s="1135" t="s">
        <v>609</v>
      </c>
      <c r="M74" s="1136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</row>
    <row r="75" spans="1:53" ht="18" customHeight="1" x14ac:dyDescent="0.25">
      <c r="A75" s="40"/>
      <c r="B75" s="927" t="s">
        <v>54</v>
      </c>
      <c r="C75" s="47" t="s">
        <v>55</v>
      </c>
      <c r="D75" s="908" t="s">
        <v>56</v>
      </c>
      <c r="E75" s="912" t="s">
        <v>14</v>
      </c>
      <c r="F75" s="971" t="s">
        <v>1185</v>
      </c>
      <c r="G75" s="926">
        <f>'Full price'!G46</f>
        <v>30.9</v>
      </c>
      <c r="H75" s="970">
        <f>G75*(1-$H$4)</f>
        <v>30.9</v>
      </c>
      <c r="I75" s="904">
        <f>G75/1.2</f>
        <v>25.75</v>
      </c>
      <c r="J75" s="367"/>
      <c r="K75" s="947" t="s">
        <v>1313</v>
      </c>
      <c r="L75" s="1048"/>
      <c r="M75" s="1131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</row>
    <row r="76" spans="1:53" ht="15" customHeight="1" x14ac:dyDescent="0.25">
      <c r="A76" s="40"/>
      <c r="B76" s="893"/>
      <c r="C76" s="454" t="s">
        <v>1206</v>
      </c>
      <c r="D76" s="932"/>
      <c r="E76" s="933"/>
      <c r="F76" s="907"/>
      <c r="G76" s="888"/>
      <c r="H76" s="889"/>
      <c r="I76" s="904"/>
      <c r="J76" s="367"/>
      <c r="K76" s="948"/>
      <c r="L76" s="1037"/>
      <c r="M76" s="1133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</row>
    <row r="77" spans="1:53" ht="18" customHeight="1" x14ac:dyDescent="0.25">
      <c r="A77" s="40"/>
      <c r="B77" s="893" t="s">
        <v>57</v>
      </c>
      <c r="C77" s="226" t="s">
        <v>58</v>
      </c>
      <c r="D77" s="932" t="s">
        <v>56</v>
      </c>
      <c r="E77" s="933" t="s">
        <v>14</v>
      </c>
      <c r="F77" s="906" t="s">
        <v>1185</v>
      </c>
      <c r="G77" s="888">
        <f>'Full price'!G47</f>
        <v>32.700000000000003</v>
      </c>
      <c r="H77" s="889">
        <f>G77*(1-$H$4)</f>
        <v>32.700000000000003</v>
      </c>
      <c r="I77" s="904">
        <f>G77/1.2</f>
        <v>27.250000000000004</v>
      </c>
      <c r="J77" s="367"/>
      <c r="K77" s="947" t="s">
        <v>1313</v>
      </c>
      <c r="L77" s="1037"/>
      <c r="M77" s="1133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</row>
    <row r="78" spans="1:53" ht="15" customHeight="1" x14ac:dyDescent="0.25">
      <c r="A78" s="40"/>
      <c r="B78" s="893"/>
      <c r="C78" s="454" t="s">
        <v>1207</v>
      </c>
      <c r="D78" s="932"/>
      <c r="E78" s="933"/>
      <c r="F78" s="907"/>
      <c r="G78" s="888"/>
      <c r="H78" s="889"/>
      <c r="I78" s="904"/>
      <c r="J78" s="367"/>
      <c r="K78" s="948"/>
      <c r="L78" s="1037"/>
      <c r="M78" s="1133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</row>
    <row r="79" spans="1:53" ht="18" customHeight="1" x14ac:dyDescent="0.25">
      <c r="A79" s="40"/>
      <c r="B79" s="893" t="s">
        <v>59</v>
      </c>
      <c r="C79" s="226" t="s">
        <v>60</v>
      </c>
      <c r="D79" s="932" t="s">
        <v>56</v>
      </c>
      <c r="E79" s="933" t="s">
        <v>14</v>
      </c>
      <c r="F79" s="906" t="s">
        <v>1185</v>
      </c>
      <c r="G79" s="888">
        <f>'Full price'!G48</f>
        <v>35.4</v>
      </c>
      <c r="H79" s="889">
        <f>G79*(1-$H$4)</f>
        <v>35.4</v>
      </c>
      <c r="I79" s="904">
        <f>G79/1.2</f>
        <v>29.5</v>
      </c>
      <c r="J79" s="367"/>
      <c r="K79" s="947" t="s">
        <v>1313</v>
      </c>
      <c r="L79" s="1037"/>
      <c r="M79" s="1133"/>
      <c r="N79" s="27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</row>
    <row r="80" spans="1:53" ht="15" customHeight="1" x14ac:dyDescent="0.25">
      <c r="A80" s="40"/>
      <c r="B80" s="893"/>
      <c r="C80" s="454" t="s">
        <v>1208</v>
      </c>
      <c r="D80" s="932"/>
      <c r="E80" s="933"/>
      <c r="F80" s="907"/>
      <c r="G80" s="888"/>
      <c r="H80" s="889"/>
      <c r="I80" s="904"/>
      <c r="J80" s="367"/>
      <c r="K80" s="948"/>
      <c r="L80" s="1037"/>
      <c r="M80" s="1133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</row>
    <row r="81" spans="1:53" ht="18" customHeight="1" x14ac:dyDescent="0.25">
      <c r="A81" s="40"/>
      <c r="B81" s="893" t="s">
        <v>61</v>
      </c>
      <c r="C81" s="47" t="s">
        <v>62</v>
      </c>
      <c r="D81" s="932" t="s">
        <v>56</v>
      </c>
      <c r="E81" s="933" t="s">
        <v>14</v>
      </c>
      <c r="F81" s="906" t="s">
        <v>1185</v>
      </c>
      <c r="G81" s="888">
        <f>'Full price'!G49</f>
        <v>41.4</v>
      </c>
      <c r="H81" s="889">
        <f>G81*(1-$H$4)</f>
        <v>41.4</v>
      </c>
      <c r="I81" s="367"/>
      <c r="J81" s="367"/>
      <c r="K81" s="947" t="s">
        <v>1313</v>
      </c>
      <c r="L81" s="566"/>
      <c r="M81" s="1133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</row>
    <row r="82" spans="1:53" ht="15" customHeight="1" x14ac:dyDescent="0.25">
      <c r="A82" s="40"/>
      <c r="B82" s="893"/>
      <c r="C82" s="454" t="s">
        <v>1208</v>
      </c>
      <c r="D82" s="932"/>
      <c r="E82" s="933"/>
      <c r="F82" s="907"/>
      <c r="G82" s="888"/>
      <c r="H82" s="889"/>
      <c r="I82" s="367"/>
      <c r="J82" s="367"/>
      <c r="K82" s="948"/>
      <c r="L82" s="566"/>
      <c r="M82" s="1133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</row>
    <row r="83" spans="1:53" ht="18" customHeight="1" x14ac:dyDescent="0.25">
      <c r="A83" s="40"/>
      <c r="B83" s="893" t="s">
        <v>1210</v>
      </c>
      <c r="C83" s="47" t="s">
        <v>1212</v>
      </c>
      <c r="D83" s="932" t="s">
        <v>56</v>
      </c>
      <c r="E83" s="933" t="s">
        <v>14</v>
      </c>
      <c r="F83" s="906" t="s">
        <v>15</v>
      </c>
      <c r="G83" s="888">
        <f>'Full price'!G50</f>
        <v>44.94</v>
      </c>
      <c r="H83" s="889">
        <f>G83*(1-$H$4)</f>
        <v>44.94</v>
      </c>
      <c r="I83" s="367"/>
      <c r="J83" s="367"/>
      <c r="K83" s="947" t="s">
        <v>1313</v>
      </c>
      <c r="L83" s="566"/>
      <c r="M83" s="1133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</row>
    <row r="84" spans="1:53" ht="15" customHeight="1" x14ac:dyDescent="0.25">
      <c r="A84" s="40"/>
      <c r="B84" s="893"/>
      <c r="C84" s="454" t="s">
        <v>1215</v>
      </c>
      <c r="D84" s="932"/>
      <c r="E84" s="933"/>
      <c r="F84" s="907"/>
      <c r="G84" s="888"/>
      <c r="H84" s="889"/>
      <c r="I84" s="367"/>
      <c r="J84" s="367"/>
      <c r="K84" s="948"/>
      <c r="L84" s="566"/>
      <c r="M84" s="1133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</row>
    <row r="85" spans="1:53" ht="18" customHeight="1" x14ac:dyDescent="0.25">
      <c r="A85" s="40"/>
      <c r="B85" s="927" t="s">
        <v>1211</v>
      </c>
      <c r="C85" s="47" t="s">
        <v>1213</v>
      </c>
      <c r="D85" s="908" t="s">
        <v>56</v>
      </c>
      <c r="E85" s="912" t="s">
        <v>14</v>
      </c>
      <c r="F85" s="971" t="s">
        <v>15</v>
      </c>
      <c r="G85" s="926">
        <f>'Full price'!G51</f>
        <v>47.64</v>
      </c>
      <c r="H85" s="970">
        <f>G85*(1-$H$4)</f>
        <v>47.64</v>
      </c>
      <c r="I85" s="904">
        <f>G85/1.2</f>
        <v>39.700000000000003</v>
      </c>
      <c r="J85" s="367"/>
      <c r="K85" s="947" t="s">
        <v>1313</v>
      </c>
      <c r="L85" s="1037"/>
      <c r="M85" s="1133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</row>
    <row r="86" spans="1:53" ht="15" customHeight="1" x14ac:dyDescent="0.25">
      <c r="A86" s="41"/>
      <c r="B86" s="927"/>
      <c r="C86" s="454" t="s">
        <v>1214</v>
      </c>
      <c r="D86" s="908"/>
      <c r="E86" s="912"/>
      <c r="F86" s="972"/>
      <c r="G86" s="926"/>
      <c r="H86" s="970"/>
      <c r="I86" s="904"/>
      <c r="J86" s="367"/>
      <c r="K86" s="948"/>
      <c r="L86" s="1038"/>
      <c r="M86" s="1132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</row>
    <row r="87" spans="1:53" ht="16.95" customHeight="1" x14ac:dyDescent="0.25">
      <c r="A87" s="40"/>
      <c r="B87" s="893" t="s">
        <v>63</v>
      </c>
      <c r="C87" s="42" t="s">
        <v>64</v>
      </c>
      <c r="D87" s="932" t="s">
        <v>56</v>
      </c>
      <c r="E87" s="933" t="s">
        <v>14</v>
      </c>
      <c r="F87" s="906" t="s">
        <v>1185</v>
      </c>
      <c r="G87" s="888">
        <f>'Full price'!G52</f>
        <v>21.9</v>
      </c>
      <c r="H87" s="889">
        <f>G87*(1-$H$4)</f>
        <v>21.9</v>
      </c>
      <c r="I87" s="904">
        <f>G87/1.2</f>
        <v>18.25</v>
      </c>
      <c r="J87" s="367"/>
      <c r="K87" s="947" t="s">
        <v>1313</v>
      </c>
      <c r="L87" s="1043"/>
      <c r="M87" s="1131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</row>
    <row r="88" spans="1:53" ht="22.05" customHeight="1" x14ac:dyDescent="0.25">
      <c r="A88" s="40"/>
      <c r="B88" s="893"/>
      <c r="C88" s="454" t="s">
        <v>65</v>
      </c>
      <c r="D88" s="932"/>
      <c r="E88" s="933"/>
      <c r="F88" s="907"/>
      <c r="G88" s="888"/>
      <c r="H88" s="889"/>
      <c r="I88" s="904"/>
      <c r="J88" s="367"/>
      <c r="K88" s="949"/>
      <c r="L88" s="1044"/>
      <c r="M88" s="1132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</row>
    <row r="89" spans="1:53" ht="19.95" customHeight="1" x14ac:dyDescent="0.25">
      <c r="A89" s="40"/>
      <c r="B89" s="893" t="s">
        <v>66</v>
      </c>
      <c r="C89" s="43" t="s">
        <v>67</v>
      </c>
      <c r="D89" s="932" t="s">
        <v>56</v>
      </c>
      <c r="E89" s="933" t="s">
        <v>14</v>
      </c>
      <c r="F89" s="906" t="s">
        <v>1185</v>
      </c>
      <c r="G89" s="888">
        <f>'Full price'!G53</f>
        <v>18.3</v>
      </c>
      <c r="H89" s="889">
        <f>G89*(1-$H$4)</f>
        <v>18.3</v>
      </c>
      <c r="I89" s="904">
        <f>G89/1.2</f>
        <v>15.250000000000002</v>
      </c>
      <c r="J89" s="367"/>
      <c r="K89" s="947" t="s">
        <v>1313</v>
      </c>
      <c r="L89" s="1043"/>
      <c r="M89" s="1131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</row>
    <row r="90" spans="1:53" ht="19.95" customHeight="1" x14ac:dyDescent="0.25">
      <c r="A90" s="40"/>
      <c r="B90" s="893"/>
      <c r="C90" s="454" t="s">
        <v>68</v>
      </c>
      <c r="D90" s="932"/>
      <c r="E90" s="933"/>
      <c r="F90" s="907"/>
      <c r="G90" s="888"/>
      <c r="H90" s="889"/>
      <c r="I90" s="904"/>
      <c r="J90" s="367"/>
      <c r="K90" s="949"/>
      <c r="L90" s="1044"/>
      <c r="M90" s="1132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</row>
    <row r="91" spans="1:53" ht="19.95" customHeight="1" x14ac:dyDescent="0.25">
      <c r="A91" s="40"/>
      <c r="B91" s="927" t="s">
        <v>69</v>
      </c>
      <c r="C91" s="44" t="s">
        <v>70</v>
      </c>
      <c r="D91" s="908" t="s">
        <v>56</v>
      </c>
      <c r="E91" s="912" t="s">
        <v>14</v>
      </c>
      <c r="F91" s="971" t="s">
        <v>1185</v>
      </c>
      <c r="G91" s="926">
        <f>'Full price'!G54</f>
        <v>18.3</v>
      </c>
      <c r="H91" s="970">
        <f>G91*(1-$H$4)</f>
        <v>18.3</v>
      </c>
      <c r="I91" s="904">
        <f>G91/1.2</f>
        <v>15.250000000000002</v>
      </c>
      <c r="J91" s="367"/>
      <c r="K91" s="947" t="s">
        <v>1313</v>
      </c>
      <c r="L91" s="1043"/>
      <c r="M91" s="1131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</row>
    <row r="92" spans="1:53" ht="19.95" customHeight="1" x14ac:dyDescent="0.25">
      <c r="A92" s="41"/>
      <c r="B92" s="927"/>
      <c r="C92" s="454" t="s">
        <v>71</v>
      </c>
      <c r="D92" s="908"/>
      <c r="E92" s="912"/>
      <c r="F92" s="972"/>
      <c r="G92" s="926"/>
      <c r="H92" s="970"/>
      <c r="I92" s="904"/>
      <c r="J92" s="367"/>
      <c r="K92" s="949"/>
      <c r="L92" s="1044"/>
      <c r="M92" s="1132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</row>
    <row r="93" spans="1:53" ht="24" customHeight="1" x14ac:dyDescent="0.25">
      <c r="A93" s="45"/>
      <c r="B93" s="893" t="s">
        <v>72</v>
      </c>
      <c r="C93" s="56" t="s">
        <v>2172</v>
      </c>
      <c r="D93" s="905" t="s">
        <v>17</v>
      </c>
      <c r="E93" s="912" t="s">
        <v>14</v>
      </c>
      <c r="F93" s="971" t="s">
        <v>1185</v>
      </c>
      <c r="G93" s="926">
        <f>'Full price'!G55</f>
        <v>46.98</v>
      </c>
      <c r="H93" s="970">
        <f>G93*(1-$H$4)</f>
        <v>46.98</v>
      </c>
      <c r="I93" s="904">
        <f>G93/1.2</f>
        <v>39.15</v>
      </c>
      <c r="J93" s="887" t="s">
        <v>2170</v>
      </c>
      <c r="K93" s="947" t="s">
        <v>1313</v>
      </c>
      <c r="L93" s="1140"/>
      <c r="M93" s="1131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</row>
    <row r="94" spans="1:53" ht="24" customHeight="1" x14ac:dyDescent="0.25">
      <c r="A94" s="41"/>
      <c r="B94" s="893"/>
      <c r="C94" s="454" t="s">
        <v>73</v>
      </c>
      <c r="D94" s="905"/>
      <c r="E94" s="912"/>
      <c r="F94" s="972"/>
      <c r="G94" s="926"/>
      <c r="H94" s="970"/>
      <c r="I94" s="904"/>
      <c r="J94" s="887"/>
      <c r="K94" s="949"/>
      <c r="L94" s="1084"/>
      <c r="M94" s="1132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</row>
    <row r="95" spans="1:53" ht="25.05" customHeight="1" x14ac:dyDescent="0.25">
      <c r="A95" s="45"/>
      <c r="B95" s="893" t="s">
        <v>74</v>
      </c>
      <c r="C95" s="43" t="s">
        <v>75</v>
      </c>
      <c r="D95" s="905" t="s">
        <v>17</v>
      </c>
      <c r="E95" s="896" t="s">
        <v>14</v>
      </c>
      <c r="F95" s="906" t="s">
        <v>1185</v>
      </c>
      <c r="G95" s="898">
        <f>'Full price'!G56</f>
        <v>36.96</v>
      </c>
      <c r="H95" s="899">
        <f>G95*(1-$H$4)</f>
        <v>36.96</v>
      </c>
      <c r="I95" s="904">
        <f>G95/1.2</f>
        <v>30.8</v>
      </c>
      <c r="J95" s="367"/>
      <c r="K95" s="619"/>
      <c r="L95" s="1043"/>
      <c r="M95" s="1131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</row>
    <row r="96" spans="1:53" ht="25.05" customHeight="1" x14ac:dyDescent="0.25">
      <c r="A96" s="40"/>
      <c r="B96" s="893"/>
      <c r="C96" s="454" t="s">
        <v>76</v>
      </c>
      <c r="D96" s="905"/>
      <c r="E96" s="896"/>
      <c r="F96" s="907"/>
      <c r="G96" s="898"/>
      <c r="H96" s="899"/>
      <c r="I96" s="904"/>
      <c r="J96" s="367"/>
      <c r="K96" s="619"/>
      <c r="L96" s="1045"/>
      <c r="M96" s="1133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</row>
    <row r="97" spans="1:53" ht="25.05" customHeight="1" x14ac:dyDescent="0.25">
      <c r="A97" s="46"/>
      <c r="B97" s="893" t="s">
        <v>77</v>
      </c>
      <c r="C97" s="43" t="s">
        <v>78</v>
      </c>
      <c r="D97" s="905" t="s">
        <v>17</v>
      </c>
      <c r="E97" s="896" t="s">
        <v>14</v>
      </c>
      <c r="F97" s="906" t="s">
        <v>1185</v>
      </c>
      <c r="G97" s="898">
        <f>'Full price'!G57</f>
        <v>40.56</v>
      </c>
      <c r="H97" s="899">
        <f>G97*(1-$H$4)</f>
        <v>40.56</v>
      </c>
      <c r="I97" s="904">
        <f>G97/1.2</f>
        <v>33.800000000000004</v>
      </c>
      <c r="J97" s="367"/>
      <c r="K97" s="619"/>
      <c r="L97" s="1045"/>
      <c r="M97" s="1133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</row>
    <row r="98" spans="1:53" ht="25.05" customHeight="1" x14ac:dyDescent="0.25">
      <c r="A98" s="41"/>
      <c r="B98" s="893"/>
      <c r="C98" s="454" t="s">
        <v>79</v>
      </c>
      <c r="D98" s="905"/>
      <c r="E98" s="896"/>
      <c r="F98" s="907"/>
      <c r="G98" s="898"/>
      <c r="H98" s="899"/>
      <c r="I98" s="904"/>
      <c r="J98" s="367"/>
      <c r="K98" s="619"/>
      <c r="L98" s="1045"/>
      <c r="M98" s="1133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</row>
    <row r="99" spans="1:53" ht="24" customHeight="1" x14ac:dyDescent="0.25">
      <c r="A99" s="45"/>
      <c r="B99" s="893" t="s">
        <v>2171</v>
      </c>
      <c r="C99" s="56" t="s">
        <v>2173</v>
      </c>
      <c r="D99" s="905" t="s">
        <v>17</v>
      </c>
      <c r="E99" s="912" t="s">
        <v>14</v>
      </c>
      <c r="F99" s="971" t="s">
        <v>1185</v>
      </c>
      <c r="G99" s="998">
        <f>'Full price'!G58</f>
        <v>63.66</v>
      </c>
      <c r="H99" s="1051">
        <f>G99*(1-$H$4)</f>
        <v>63.66</v>
      </c>
      <c r="I99" s="904">
        <f>G99/1.2</f>
        <v>53.05</v>
      </c>
      <c r="J99" s="887" t="s">
        <v>2170</v>
      </c>
      <c r="K99" s="947" t="s">
        <v>1313</v>
      </c>
      <c r="L99" s="1140"/>
      <c r="M99" s="1131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</row>
    <row r="100" spans="1:53" ht="24" customHeight="1" x14ac:dyDescent="0.25">
      <c r="A100" s="41"/>
      <c r="B100" s="893"/>
      <c r="C100" s="454" t="s">
        <v>73</v>
      </c>
      <c r="D100" s="905"/>
      <c r="E100" s="912"/>
      <c r="F100" s="972"/>
      <c r="G100" s="998"/>
      <c r="H100" s="1051"/>
      <c r="I100" s="904"/>
      <c r="J100" s="887"/>
      <c r="K100" s="949"/>
      <c r="L100" s="1084"/>
      <c r="M100" s="1132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</row>
    <row r="101" spans="1:53" ht="25.05" customHeight="1" x14ac:dyDescent="0.25">
      <c r="A101" s="45"/>
      <c r="B101" s="893" t="s">
        <v>2199</v>
      </c>
      <c r="C101" s="43" t="s">
        <v>2197</v>
      </c>
      <c r="D101" s="900" t="s">
        <v>56</v>
      </c>
      <c r="E101" s="901" t="s">
        <v>14</v>
      </c>
      <c r="F101" s="902" t="s">
        <v>1185</v>
      </c>
      <c r="G101" s="898">
        <f>'Full price'!G60</f>
        <v>0</v>
      </c>
      <c r="H101" s="899">
        <f>G101*(1-$H$4)</f>
        <v>0</v>
      </c>
      <c r="I101" s="904">
        <f>G101/1.2</f>
        <v>0</v>
      </c>
      <c r="J101" s="887" t="s">
        <v>2170</v>
      </c>
      <c r="K101" s="619"/>
      <c r="L101" s="1043"/>
      <c r="M101" s="1131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</row>
    <row r="102" spans="1:53" ht="25.05" customHeight="1" x14ac:dyDescent="0.25">
      <c r="A102" s="353"/>
      <c r="B102" s="893"/>
      <c r="C102" s="454" t="s">
        <v>2201</v>
      </c>
      <c r="D102" s="900"/>
      <c r="E102" s="901"/>
      <c r="F102" s="903"/>
      <c r="G102" s="898"/>
      <c r="H102" s="899"/>
      <c r="I102" s="904"/>
      <c r="J102" s="887"/>
      <c r="K102" s="619"/>
      <c r="L102" s="1045"/>
      <c r="M102" s="1133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</row>
    <row r="103" spans="1:53" ht="25.05" customHeight="1" x14ac:dyDescent="0.25">
      <c r="A103" s="879"/>
      <c r="B103" s="893" t="s">
        <v>2200</v>
      </c>
      <c r="C103" s="43" t="s">
        <v>2202</v>
      </c>
      <c r="D103" s="905" t="s">
        <v>17</v>
      </c>
      <c r="E103" s="896" t="s">
        <v>14</v>
      </c>
      <c r="F103" s="906" t="s">
        <v>1185</v>
      </c>
      <c r="G103" s="898">
        <f>'Full price'!G61</f>
        <v>0</v>
      </c>
      <c r="H103" s="899">
        <f>G103*(1-$H$4)</f>
        <v>0</v>
      </c>
      <c r="I103" s="904">
        <f>G103/1.2</f>
        <v>0</v>
      </c>
      <c r="J103" s="887" t="s">
        <v>2170</v>
      </c>
      <c r="K103" s="619"/>
      <c r="L103" s="1045"/>
      <c r="M103" s="1133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</row>
    <row r="104" spans="1:53" ht="25.05" customHeight="1" x14ac:dyDescent="0.25">
      <c r="A104" s="41"/>
      <c r="B104" s="893"/>
      <c r="C104" s="454" t="s">
        <v>2203</v>
      </c>
      <c r="D104" s="905"/>
      <c r="E104" s="896"/>
      <c r="F104" s="907"/>
      <c r="G104" s="898"/>
      <c r="H104" s="899"/>
      <c r="I104" s="904"/>
      <c r="J104" s="887"/>
      <c r="K104" s="619"/>
      <c r="L104" s="1045"/>
      <c r="M104" s="1133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</row>
    <row r="105" spans="1:53" ht="19.95" customHeight="1" x14ac:dyDescent="0.3">
      <c r="A105" s="40"/>
      <c r="B105" s="893" t="s">
        <v>80</v>
      </c>
      <c r="C105" s="225" t="s">
        <v>81</v>
      </c>
      <c r="D105" s="206" t="s">
        <v>13</v>
      </c>
      <c r="E105" s="207" t="s">
        <v>14</v>
      </c>
      <c r="F105" s="546" t="s">
        <v>1185</v>
      </c>
      <c r="G105" s="196">
        <f>'Full price'!G62</f>
        <v>32.58</v>
      </c>
      <c r="H105" s="198">
        <f>G105*(1-$H$4)</f>
        <v>32.58</v>
      </c>
      <c r="I105" s="367">
        <f t="shared" ref="I105:I109" si="7">G105/1.2</f>
        <v>27.15</v>
      </c>
      <c r="J105" s="367"/>
      <c r="K105" s="619"/>
      <c r="L105" s="245"/>
      <c r="M105" s="1131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</row>
    <row r="106" spans="1:53" ht="19.95" customHeight="1" x14ac:dyDescent="0.25">
      <c r="A106" s="40"/>
      <c r="B106" s="893"/>
      <c r="C106" s="973" t="s">
        <v>82</v>
      </c>
      <c r="D106" s="183" t="s">
        <v>48</v>
      </c>
      <c r="E106" s="184" t="s">
        <v>14</v>
      </c>
      <c r="F106" s="538" t="s">
        <v>18</v>
      </c>
      <c r="G106" s="288">
        <f>'Full price'!G63</f>
        <v>44.4</v>
      </c>
      <c r="H106" s="286">
        <f>G106*(1-$H$4)</f>
        <v>44.4</v>
      </c>
      <c r="I106" s="368">
        <f t="shared" si="7"/>
        <v>37</v>
      </c>
      <c r="J106" s="368"/>
      <c r="K106" s="619"/>
      <c r="L106" s="220"/>
      <c r="M106" s="1133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</row>
    <row r="107" spans="1:53" ht="19.95" customHeight="1" x14ac:dyDescent="0.25">
      <c r="A107" s="40"/>
      <c r="B107" s="893"/>
      <c r="C107" s="973"/>
      <c r="D107" s="147" t="s">
        <v>19</v>
      </c>
      <c r="E107" s="228" t="s">
        <v>14</v>
      </c>
      <c r="F107" s="539" t="s">
        <v>18</v>
      </c>
      <c r="G107" s="162">
        <f>'Full price'!G64</f>
        <v>199.8</v>
      </c>
      <c r="H107" s="285">
        <f>G107*(1-$H$4)</f>
        <v>199.8</v>
      </c>
      <c r="I107" s="368">
        <f t="shared" si="7"/>
        <v>166.50000000000003</v>
      </c>
      <c r="J107" s="368"/>
      <c r="K107" s="619"/>
      <c r="L107" s="173"/>
      <c r="M107" s="1133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</row>
    <row r="108" spans="1:53" ht="22.2" customHeight="1" x14ac:dyDescent="0.25">
      <c r="A108" s="46"/>
      <c r="B108" s="893" t="s">
        <v>83</v>
      </c>
      <c r="C108" s="226" t="s">
        <v>84</v>
      </c>
      <c r="D108" s="932" t="s">
        <v>13</v>
      </c>
      <c r="E108" s="933" t="s">
        <v>14</v>
      </c>
      <c r="F108" s="930" t="s">
        <v>15</v>
      </c>
      <c r="G108" s="888">
        <f>'Full price'!G65</f>
        <v>45.9</v>
      </c>
      <c r="H108" s="889">
        <f>G108*(1-$H$4)</f>
        <v>45.9</v>
      </c>
      <c r="I108" s="368">
        <f t="shared" si="7"/>
        <v>38.25</v>
      </c>
      <c r="J108" s="368"/>
      <c r="K108" s="619"/>
      <c r="L108" s="245"/>
      <c r="M108" s="1131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</row>
    <row r="109" spans="1:53" ht="23.55" customHeight="1" x14ac:dyDescent="0.25">
      <c r="A109" s="41"/>
      <c r="B109" s="893"/>
      <c r="C109" s="454" t="s">
        <v>82</v>
      </c>
      <c r="D109" s="932"/>
      <c r="E109" s="933"/>
      <c r="F109" s="930"/>
      <c r="G109" s="888"/>
      <c r="H109" s="889"/>
      <c r="I109" s="368">
        <f t="shared" si="7"/>
        <v>0</v>
      </c>
      <c r="J109" s="368"/>
      <c r="K109" s="619"/>
      <c r="L109" s="220"/>
      <c r="M109" s="1133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</row>
    <row r="110" spans="1:53" ht="28.05" customHeight="1" x14ac:dyDescent="0.3">
      <c r="A110" s="40"/>
      <c r="B110" s="927" t="s">
        <v>85</v>
      </c>
      <c r="C110" s="34" t="s">
        <v>86</v>
      </c>
      <c r="D110" s="908" t="s">
        <v>23</v>
      </c>
      <c r="E110" s="912" t="s">
        <v>14</v>
      </c>
      <c r="F110" s="1041" t="s">
        <v>18</v>
      </c>
      <c r="G110" s="926">
        <f>'Full price'!G66</f>
        <v>110.94</v>
      </c>
      <c r="H110" s="970">
        <f>G110*(1-$H$4)</f>
        <v>110.94</v>
      </c>
      <c r="I110" s="904">
        <f>G110/1.2</f>
        <v>92.45</v>
      </c>
      <c r="J110" s="367"/>
      <c r="K110" s="947" t="s">
        <v>1313</v>
      </c>
      <c r="L110" s="245"/>
      <c r="M110" s="1131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</row>
    <row r="111" spans="1:53" ht="28.05" customHeight="1" x14ac:dyDescent="0.25">
      <c r="A111" s="41"/>
      <c r="B111" s="927"/>
      <c r="C111" s="454" t="s">
        <v>1171</v>
      </c>
      <c r="D111" s="908"/>
      <c r="E111" s="912"/>
      <c r="F111" s="1041"/>
      <c r="G111" s="926"/>
      <c r="H111" s="970"/>
      <c r="I111" s="904"/>
      <c r="J111" s="367"/>
      <c r="K111" s="949"/>
      <c r="L111" s="220"/>
      <c r="M111" s="1133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</row>
    <row r="112" spans="1:53" ht="31.95" customHeight="1" x14ac:dyDescent="0.25">
      <c r="A112" s="46"/>
      <c r="B112" s="927" t="s">
        <v>87</v>
      </c>
      <c r="C112" s="47" t="s">
        <v>88</v>
      </c>
      <c r="D112" s="48" t="s">
        <v>23</v>
      </c>
      <c r="E112" s="49" t="s">
        <v>14</v>
      </c>
      <c r="F112" s="545" t="s">
        <v>1185</v>
      </c>
      <c r="G112" s="50">
        <f>'Full price'!G67</f>
        <v>59.94</v>
      </c>
      <c r="H112" s="51">
        <f>G112*(1-$H$4)</f>
        <v>59.94</v>
      </c>
      <c r="I112" s="367">
        <f>G112/1.2</f>
        <v>49.95</v>
      </c>
      <c r="J112" s="367"/>
      <c r="K112" s="655" t="s">
        <v>1313</v>
      </c>
      <c r="L112" s="245"/>
      <c r="M112" s="1131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</row>
    <row r="113" spans="1:53" ht="31.95" customHeight="1" x14ac:dyDescent="0.25">
      <c r="A113" s="41"/>
      <c r="B113" s="927"/>
      <c r="C113" s="455" t="s">
        <v>89</v>
      </c>
      <c r="D113" s="147" t="s">
        <v>19</v>
      </c>
      <c r="E113" s="228" t="s">
        <v>14</v>
      </c>
      <c r="F113" s="539" t="s">
        <v>18</v>
      </c>
      <c r="G113" s="162">
        <f>'Full price'!G70</f>
        <v>219.96</v>
      </c>
      <c r="H113" s="163">
        <f>G113*(1-$H$4)</f>
        <v>219.96</v>
      </c>
      <c r="I113" s="367">
        <f>G113/1.2</f>
        <v>183.3</v>
      </c>
      <c r="J113" s="367"/>
      <c r="K113" s="639"/>
      <c r="L113" s="242"/>
      <c r="M113" s="1132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</row>
    <row r="114" spans="1:53" ht="18" customHeight="1" x14ac:dyDescent="0.25">
      <c r="A114" s="40"/>
      <c r="B114" s="893" t="s">
        <v>90</v>
      </c>
      <c r="C114" s="226" t="s">
        <v>91</v>
      </c>
      <c r="D114" s="981" t="s">
        <v>23</v>
      </c>
      <c r="E114" s="933" t="s">
        <v>14</v>
      </c>
      <c r="F114" s="906" t="s">
        <v>1185</v>
      </c>
      <c r="G114" s="888">
        <f>'Full price'!G71</f>
        <v>72.599999999999994</v>
      </c>
      <c r="H114" s="889">
        <f>G114*(1-$H$4)</f>
        <v>72.599999999999994</v>
      </c>
      <c r="I114" s="904">
        <f>G114/1.2</f>
        <v>60.5</v>
      </c>
      <c r="J114" s="367"/>
      <c r="K114" s="947" t="s">
        <v>1313</v>
      </c>
      <c r="L114" s="1043"/>
      <c r="M114" s="1131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</row>
    <row r="115" spans="1:53" ht="15" customHeight="1" x14ac:dyDescent="0.25">
      <c r="A115" s="40"/>
      <c r="B115" s="893"/>
      <c r="C115" s="454" t="s">
        <v>1206</v>
      </c>
      <c r="D115" s="981"/>
      <c r="E115" s="933"/>
      <c r="F115" s="907"/>
      <c r="G115" s="888"/>
      <c r="H115" s="889"/>
      <c r="I115" s="904">
        <f>G115/1.2</f>
        <v>0</v>
      </c>
      <c r="J115" s="367"/>
      <c r="K115" s="949"/>
      <c r="L115" s="1045"/>
      <c r="M115" s="1133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</row>
    <row r="116" spans="1:53" ht="18" customHeight="1" x14ac:dyDescent="0.25">
      <c r="A116" s="40"/>
      <c r="B116" s="893" t="s">
        <v>92</v>
      </c>
      <c r="C116" s="226" t="s">
        <v>93</v>
      </c>
      <c r="D116" s="981" t="s">
        <v>23</v>
      </c>
      <c r="E116" s="933" t="s">
        <v>14</v>
      </c>
      <c r="F116" s="906" t="s">
        <v>1185</v>
      </c>
      <c r="G116" s="888">
        <f>'Full price'!G72</f>
        <v>74.400000000000006</v>
      </c>
      <c r="H116" s="889">
        <f>G116*(1-$H$4)</f>
        <v>74.400000000000006</v>
      </c>
      <c r="I116" s="904">
        <f>G116/1.2</f>
        <v>62.000000000000007</v>
      </c>
      <c r="J116" s="367"/>
      <c r="K116" s="947" t="s">
        <v>1313</v>
      </c>
      <c r="L116" s="1045"/>
      <c r="M116" s="1133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</row>
    <row r="117" spans="1:53" ht="15" customHeight="1" x14ac:dyDescent="0.25">
      <c r="A117" s="40"/>
      <c r="B117" s="893"/>
      <c r="C117" s="454" t="s">
        <v>1207</v>
      </c>
      <c r="D117" s="981"/>
      <c r="E117" s="933"/>
      <c r="F117" s="907"/>
      <c r="G117" s="888"/>
      <c r="H117" s="889"/>
      <c r="I117" s="904"/>
      <c r="J117" s="367"/>
      <c r="K117" s="949"/>
      <c r="L117" s="1045"/>
      <c r="M117" s="1133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</row>
    <row r="118" spans="1:53" ht="18" customHeight="1" x14ac:dyDescent="0.25">
      <c r="A118" s="40"/>
      <c r="B118" s="893" t="s">
        <v>94</v>
      </c>
      <c r="C118" s="226" t="s">
        <v>95</v>
      </c>
      <c r="D118" s="981" t="s">
        <v>23</v>
      </c>
      <c r="E118" s="933" t="s">
        <v>14</v>
      </c>
      <c r="F118" s="906" t="s">
        <v>1185</v>
      </c>
      <c r="G118" s="888">
        <f>'Full price'!G73</f>
        <v>77.400000000000006</v>
      </c>
      <c r="H118" s="889">
        <f>G118*(1-$H$4)</f>
        <v>77.400000000000006</v>
      </c>
      <c r="I118" s="904">
        <f>G118/1.2</f>
        <v>64.500000000000014</v>
      </c>
      <c r="J118" s="367"/>
      <c r="K118" s="947" t="s">
        <v>1313</v>
      </c>
      <c r="L118" s="1045"/>
      <c r="M118" s="1133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</row>
    <row r="119" spans="1:53" ht="15" customHeight="1" x14ac:dyDescent="0.25">
      <c r="A119" s="40"/>
      <c r="B119" s="893"/>
      <c r="C119" s="454" t="s">
        <v>1208</v>
      </c>
      <c r="D119" s="981"/>
      <c r="E119" s="933"/>
      <c r="F119" s="907"/>
      <c r="G119" s="888"/>
      <c r="H119" s="889"/>
      <c r="I119" s="904"/>
      <c r="J119" s="367"/>
      <c r="K119" s="949"/>
      <c r="L119" s="1045"/>
      <c r="M119" s="1133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</row>
    <row r="120" spans="1:53" ht="18" customHeight="1" x14ac:dyDescent="0.25">
      <c r="A120" s="40"/>
      <c r="B120" s="893" t="s">
        <v>96</v>
      </c>
      <c r="C120" s="226" t="s">
        <v>1218</v>
      </c>
      <c r="D120" s="981" t="s">
        <v>23</v>
      </c>
      <c r="E120" s="933" t="s">
        <v>14</v>
      </c>
      <c r="F120" s="906" t="s">
        <v>1185</v>
      </c>
      <c r="G120" s="888">
        <f>'Full price'!G74</f>
        <v>83.4</v>
      </c>
      <c r="H120" s="889">
        <f>G120*(1-$H$4)</f>
        <v>83.4</v>
      </c>
      <c r="I120" s="367"/>
      <c r="J120" s="367"/>
      <c r="K120" s="947" t="s">
        <v>1313</v>
      </c>
      <c r="L120" s="567"/>
      <c r="M120" s="1133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</row>
    <row r="121" spans="1:53" ht="15" customHeight="1" x14ac:dyDescent="0.25">
      <c r="A121" s="40"/>
      <c r="B121" s="893"/>
      <c r="C121" s="454" t="s">
        <v>1209</v>
      </c>
      <c r="D121" s="981"/>
      <c r="E121" s="933"/>
      <c r="F121" s="907"/>
      <c r="G121" s="888"/>
      <c r="H121" s="889"/>
      <c r="I121" s="367"/>
      <c r="J121" s="367"/>
      <c r="K121" s="949"/>
      <c r="L121" s="567"/>
      <c r="M121" s="1133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</row>
    <row r="122" spans="1:53" ht="18" customHeight="1" x14ac:dyDescent="0.25">
      <c r="A122" s="40"/>
      <c r="B122" s="893" t="s">
        <v>1216</v>
      </c>
      <c r="C122" s="226" t="s">
        <v>1219</v>
      </c>
      <c r="D122" s="981" t="s">
        <v>23</v>
      </c>
      <c r="E122" s="933" t="s">
        <v>14</v>
      </c>
      <c r="F122" s="906" t="s">
        <v>15</v>
      </c>
      <c r="G122" s="888">
        <f>'Full price'!G75</f>
        <v>86.7</v>
      </c>
      <c r="H122" s="889">
        <f>G122*(1-$H$4)</f>
        <v>86.7</v>
      </c>
      <c r="I122" s="367"/>
      <c r="J122" s="367"/>
      <c r="K122" s="947" t="s">
        <v>1313</v>
      </c>
      <c r="L122" s="567"/>
      <c r="M122" s="1133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</row>
    <row r="123" spans="1:53" ht="15" customHeight="1" x14ac:dyDescent="0.25">
      <c r="A123" s="40"/>
      <c r="B123" s="893"/>
      <c r="C123" s="454" t="s">
        <v>1215</v>
      </c>
      <c r="D123" s="981"/>
      <c r="E123" s="933"/>
      <c r="F123" s="907"/>
      <c r="G123" s="888"/>
      <c r="H123" s="889"/>
      <c r="I123" s="367"/>
      <c r="J123" s="367"/>
      <c r="K123" s="949"/>
      <c r="L123" s="567"/>
      <c r="M123" s="1133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</row>
    <row r="124" spans="1:53" ht="18" customHeight="1" x14ac:dyDescent="0.25">
      <c r="A124" s="40"/>
      <c r="B124" s="927" t="s">
        <v>1217</v>
      </c>
      <c r="C124" s="47" t="s">
        <v>1220</v>
      </c>
      <c r="D124" s="999" t="s">
        <v>23</v>
      </c>
      <c r="E124" s="912" t="s">
        <v>14</v>
      </c>
      <c r="F124" s="971" t="s">
        <v>15</v>
      </c>
      <c r="G124" s="926">
        <f>'Full price'!G76</f>
        <v>89.4</v>
      </c>
      <c r="H124" s="970">
        <f>G124*(1-$H$4)</f>
        <v>89.4</v>
      </c>
      <c r="I124" s="904">
        <f>G124/1.2</f>
        <v>74.500000000000014</v>
      </c>
      <c r="J124" s="367"/>
      <c r="K124" s="947" t="s">
        <v>1313</v>
      </c>
      <c r="L124" s="1037"/>
      <c r="M124" s="1133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</row>
    <row r="125" spans="1:53" ht="15" customHeight="1" x14ac:dyDescent="0.25">
      <c r="A125" s="41"/>
      <c r="B125" s="927"/>
      <c r="C125" s="454" t="s">
        <v>1214</v>
      </c>
      <c r="D125" s="999"/>
      <c r="E125" s="912"/>
      <c r="F125" s="972"/>
      <c r="G125" s="926"/>
      <c r="H125" s="970"/>
      <c r="I125" s="904"/>
      <c r="J125" s="367"/>
      <c r="K125" s="949"/>
      <c r="L125" s="1038"/>
      <c r="M125" s="1132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</row>
    <row r="126" spans="1:53" ht="19.95" customHeight="1" x14ac:dyDescent="0.25">
      <c r="A126" s="40"/>
      <c r="B126" s="893" t="s">
        <v>97</v>
      </c>
      <c r="C126" s="226" t="s">
        <v>781</v>
      </c>
      <c r="D126" s="981" t="s">
        <v>23</v>
      </c>
      <c r="E126" s="933" t="s">
        <v>14</v>
      </c>
      <c r="F126" s="906" t="s">
        <v>1185</v>
      </c>
      <c r="G126" s="888">
        <f>'Full price'!G77</f>
        <v>54.18</v>
      </c>
      <c r="H126" s="889">
        <f>G126*(1-$H$4)</f>
        <v>54.18</v>
      </c>
      <c r="I126" s="904">
        <f>G126/1.2</f>
        <v>45.15</v>
      </c>
      <c r="J126" s="367"/>
      <c r="K126" s="947" t="s">
        <v>1313</v>
      </c>
      <c r="L126" s="247"/>
      <c r="M126" s="1131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</row>
    <row r="127" spans="1:53" ht="25.05" customHeight="1" x14ac:dyDescent="0.25">
      <c r="A127" s="40"/>
      <c r="B127" s="893"/>
      <c r="C127" s="454" t="s">
        <v>98</v>
      </c>
      <c r="D127" s="981"/>
      <c r="E127" s="933"/>
      <c r="F127" s="907"/>
      <c r="G127" s="888"/>
      <c r="H127" s="889"/>
      <c r="I127" s="904"/>
      <c r="J127" s="367"/>
      <c r="K127" s="948"/>
      <c r="L127" s="174"/>
      <c r="M127" s="1133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</row>
    <row r="128" spans="1:53" ht="16.05" customHeight="1" x14ac:dyDescent="0.3">
      <c r="A128" s="40"/>
      <c r="B128" s="910" t="s">
        <v>99</v>
      </c>
      <c r="C128" s="34" t="s">
        <v>794</v>
      </c>
      <c r="D128" s="999" t="s">
        <v>23</v>
      </c>
      <c r="E128" s="912" t="s">
        <v>14</v>
      </c>
      <c r="F128" s="971" t="s">
        <v>1185</v>
      </c>
      <c r="G128" s="926">
        <f>'Full price'!G78</f>
        <v>68.94</v>
      </c>
      <c r="H128" s="970">
        <f>G128*(1-$H$4)</f>
        <v>68.94</v>
      </c>
      <c r="I128" s="904">
        <f>G128/1.2</f>
        <v>57.45</v>
      </c>
      <c r="J128" s="367"/>
      <c r="K128" s="947" t="s">
        <v>1313</v>
      </c>
      <c r="L128" s="1141"/>
      <c r="M128" s="1133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</row>
    <row r="129" spans="1:53" ht="16.05" customHeight="1" x14ac:dyDescent="0.25">
      <c r="A129" s="41"/>
      <c r="B129" s="910"/>
      <c r="C129" s="454" t="s">
        <v>100</v>
      </c>
      <c r="D129" s="999"/>
      <c r="E129" s="912"/>
      <c r="F129" s="972"/>
      <c r="G129" s="926"/>
      <c r="H129" s="970"/>
      <c r="I129" s="904"/>
      <c r="J129" s="367"/>
      <c r="K129" s="949"/>
      <c r="L129" s="1142"/>
      <c r="M129" s="1132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</row>
    <row r="130" spans="1:53" ht="19.95" customHeight="1" x14ac:dyDescent="0.25">
      <c r="A130" s="40"/>
      <c r="B130" s="893" t="s">
        <v>101</v>
      </c>
      <c r="C130" s="226" t="s">
        <v>782</v>
      </c>
      <c r="D130" s="223" t="s">
        <v>23</v>
      </c>
      <c r="E130" s="207" t="s">
        <v>14</v>
      </c>
      <c r="F130" s="546" t="s">
        <v>1185</v>
      </c>
      <c r="G130" s="196">
        <f>'Full price'!G79</f>
        <v>46.92</v>
      </c>
      <c r="H130" s="198">
        <f>G130*(1-$H$4)</f>
        <v>46.92</v>
      </c>
      <c r="I130" s="367">
        <f>G130/1.2</f>
        <v>39.1</v>
      </c>
      <c r="J130" s="367"/>
      <c r="K130" s="655" t="s">
        <v>1313</v>
      </c>
      <c r="L130" s="245"/>
      <c r="M130" s="1131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</row>
    <row r="131" spans="1:53" ht="25.05" customHeight="1" x14ac:dyDescent="0.25">
      <c r="A131" s="40"/>
      <c r="B131" s="893"/>
      <c r="C131" s="454" t="s">
        <v>102</v>
      </c>
      <c r="D131" s="147" t="s">
        <v>19</v>
      </c>
      <c r="E131" s="228" t="s">
        <v>14</v>
      </c>
      <c r="F131" s="539" t="s">
        <v>18</v>
      </c>
      <c r="G131" s="162">
        <f>'Full price'!G80</f>
        <v>208.5</v>
      </c>
      <c r="H131" s="163">
        <f>G131*(1-$H$4)</f>
        <v>208.5</v>
      </c>
      <c r="I131" s="367">
        <f>G131/1.2</f>
        <v>173.75</v>
      </c>
      <c r="J131" s="367"/>
      <c r="K131" s="640"/>
      <c r="L131" s="174"/>
      <c r="M131" s="1133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</row>
    <row r="132" spans="1:53" ht="16.05" customHeight="1" x14ac:dyDescent="0.25">
      <c r="A132" s="40"/>
      <c r="B132" s="910" t="s">
        <v>103</v>
      </c>
      <c r="C132" s="47" t="s">
        <v>795</v>
      </c>
      <c r="D132" s="908" t="s">
        <v>23</v>
      </c>
      <c r="E132" s="912" t="s">
        <v>14</v>
      </c>
      <c r="F132" s="971" t="s">
        <v>1185</v>
      </c>
      <c r="G132" s="926">
        <f>'Full price'!G81</f>
        <v>61.8</v>
      </c>
      <c r="H132" s="970">
        <f>G132*(1-$H$4)</f>
        <v>61.8</v>
      </c>
      <c r="I132" s="904">
        <f>G132/1.2</f>
        <v>51.5</v>
      </c>
      <c r="J132" s="367"/>
      <c r="K132" s="947" t="s">
        <v>1313</v>
      </c>
      <c r="L132" s="1141"/>
      <c r="M132" s="1133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</row>
    <row r="133" spans="1:53" ht="16.05" customHeight="1" x14ac:dyDescent="0.25">
      <c r="A133" s="41"/>
      <c r="B133" s="910"/>
      <c r="C133" s="454" t="s">
        <v>789</v>
      </c>
      <c r="D133" s="908"/>
      <c r="E133" s="912"/>
      <c r="F133" s="972"/>
      <c r="G133" s="926"/>
      <c r="H133" s="970"/>
      <c r="I133" s="904"/>
      <c r="J133" s="367"/>
      <c r="K133" s="949"/>
      <c r="L133" s="1142"/>
      <c r="M133" s="1132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</row>
    <row r="134" spans="1:53" ht="25.05" customHeight="1" x14ac:dyDescent="0.25">
      <c r="A134" s="422"/>
      <c r="B134" s="893" t="s">
        <v>780</v>
      </c>
      <c r="C134" s="226" t="s">
        <v>790</v>
      </c>
      <c r="D134" s="999" t="s">
        <v>16</v>
      </c>
      <c r="E134" s="912" t="s">
        <v>14</v>
      </c>
      <c r="F134" s="971" t="s">
        <v>1185</v>
      </c>
      <c r="G134" s="1004">
        <f>'Full price'!G82</f>
        <v>32.520000000000003</v>
      </c>
      <c r="H134" s="1005">
        <f t="shared" ref="H134" si="8">G134*(1-$H$4)</f>
        <v>32.520000000000003</v>
      </c>
      <c r="I134" s="904">
        <f t="shared" ref="I134" si="9">G134/1.2</f>
        <v>27.100000000000005</v>
      </c>
      <c r="J134" s="367"/>
      <c r="K134" s="619"/>
      <c r="L134" s="245"/>
      <c r="M134" s="1131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</row>
    <row r="135" spans="1:53" ht="30" customHeight="1" x14ac:dyDescent="0.25">
      <c r="A135" s="354"/>
      <c r="B135" s="893"/>
      <c r="C135" s="454" t="s">
        <v>791</v>
      </c>
      <c r="D135" s="999"/>
      <c r="E135" s="912"/>
      <c r="F135" s="972"/>
      <c r="G135" s="926"/>
      <c r="H135" s="970"/>
      <c r="I135" s="904"/>
      <c r="J135" s="367"/>
      <c r="K135" s="619"/>
      <c r="L135" s="246"/>
      <c r="M135" s="1132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</row>
    <row r="136" spans="1:53" ht="25.05" customHeight="1" x14ac:dyDescent="0.25">
      <c r="A136" s="52"/>
      <c r="B136" s="893" t="s">
        <v>104</v>
      </c>
      <c r="C136" s="226" t="s">
        <v>105</v>
      </c>
      <c r="D136" s="999" t="s">
        <v>23</v>
      </c>
      <c r="E136" s="912" t="s">
        <v>14</v>
      </c>
      <c r="F136" s="971" t="s">
        <v>1185</v>
      </c>
      <c r="G136" s="1004">
        <f>'Full price'!G83</f>
        <v>63.96</v>
      </c>
      <c r="H136" s="1005">
        <f t="shared" ref="H136:H154" si="10">G136*(1-$H$4)</f>
        <v>63.96</v>
      </c>
      <c r="I136" s="904">
        <f t="shared" ref="I136:I158" si="11">G136/1.2</f>
        <v>53.300000000000004</v>
      </c>
      <c r="J136" s="367"/>
      <c r="K136" s="947" t="s">
        <v>1313</v>
      </c>
      <c r="L136" s="245"/>
      <c r="M136" s="1131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</row>
    <row r="137" spans="1:53" ht="30" customHeight="1" x14ac:dyDescent="0.25">
      <c r="A137" s="41"/>
      <c r="B137" s="893"/>
      <c r="C137" s="454" t="s">
        <v>106</v>
      </c>
      <c r="D137" s="999"/>
      <c r="E137" s="912"/>
      <c r="F137" s="972"/>
      <c r="G137" s="926"/>
      <c r="H137" s="970"/>
      <c r="I137" s="904"/>
      <c r="J137" s="367"/>
      <c r="K137" s="949"/>
      <c r="L137" s="246"/>
      <c r="M137" s="1132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</row>
    <row r="138" spans="1:53" ht="30" customHeight="1" x14ac:dyDescent="0.25">
      <c r="A138" s="144"/>
      <c r="B138" s="979" t="s">
        <v>107</v>
      </c>
      <c r="C138" s="388" t="s">
        <v>548</v>
      </c>
      <c r="D138" s="528" t="s">
        <v>17</v>
      </c>
      <c r="E138" s="520" t="s">
        <v>14</v>
      </c>
      <c r="F138" s="546" t="s">
        <v>1185</v>
      </c>
      <c r="G138" s="521">
        <f>'Full price'!G84</f>
        <v>60.96</v>
      </c>
      <c r="H138" s="522">
        <f t="shared" si="10"/>
        <v>60.96</v>
      </c>
      <c r="I138" s="367">
        <f t="shared" si="11"/>
        <v>50.800000000000004</v>
      </c>
      <c r="J138" s="367"/>
      <c r="K138" s="655" t="s">
        <v>1313</v>
      </c>
      <c r="L138" s="243"/>
      <c r="M138" s="1131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</row>
    <row r="139" spans="1:53" ht="30" customHeight="1" x14ac:dyDescent="0.25">
      <c r="A139" s="144"/>
      <c r="B139" s="979"/>
      <c r="C139" s="456" t="s">
        <v>1172</v>
      </c>
      <c r="D139" s="183" t="s">
        <v>48</v>
      </c>
      <c r="E139" s="184" t="s">
        <v>14</v>
      </c>
      <c r="F139" s="538" t="s">
        <v>18</v>
      </c>
      <c r="G139" s="185">
        <f>'Full price'!G85</f>
        <v>85.8</v>
      </c>
      <c r="H139" s="186">
        <f t="shared" si="10"/>
        <v>85.8</v>
      </c>
      <c r="I139" s="367">
        <f t="shared" si="11"/>
        <v>71.5</v>
      </c>
      <c r="J139" s="367"/>
      <c r="K139" s="655" t="s">
        <v>1313</v>
      </c>
      <c r="L139" s="244"/>
      <c r="M139" s="1132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</row>
    <row r="140" spans="1:53" ht="30" customHeight="1" x14ac:dyDescent="0.25">
      <c r="A140" s="144"/>
      <c r="B140" s="979" t="s">
        <v>108</v>
      </c>
      <c r="C140" s="226" t="s">
        <v>550</v>
      </c>
      <c r="D140" s="894" t="s">
        <v>17</v>
      </c>
      <c r="E140" s="980" t="s">
        <v>14</v>
      </c>
      <c r="F140" s="938" t="s">
        <v>1185</v>
      </c>
      <c r="G140" s="997">
        <f>'Full price'!G86</f>
        <v>86.88</v>
      </c>
      <c r="H140" s="1050">
        <f t="shared" si="10"/>
        <v>86.88</v>
      </c>
      <c r="I140" s="904">
        <f t="shared" si="11"/>
        <v>72.400000000000006</v>
      </c>
      <c r="J140" s="367"/>
      <c r="K140" s="619"/>
      <c r="L140" s="957"/>
      <c r="M140" s="1131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</row>
    <row r="141" spans="1:53" ht="30" customHeight="1" x14ac:dyDescent="0.25">
      <c r="A141" s="144"/>
      <c r="B141" s="979"/>
      <c r="C141" s="456" t="s">
        <v>549</v>
      </c>
      <c r="D141" s="895"/>
      <c r="E141" s="911"/>
      <c r="F141" s="972"/>
      <c r="G141" s="998"/>
      <c r="H141" s="1051"/>
      <c r="I141" s="904"/>
      <c r="J141" s="367"/>
      <c r="K141" s="619"/>
      <c r="L141" s="958"/>
      <c r="M141" s="1132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</row>
    <row r="142" spans="1:53" ht="22.5" customHeight="1" x14ac:dyDescent="0.25">
      <c r="A142" s="144"/>
      <c r="B142" s="979" t="s">
        <v>109</v>
      </c>
      <c r="C142" s="226" t="s">
        <v>551</v>
      </c>
      <c r="D142" s="1013" t="s">
        <v>1173</v>
      </c>
      <c r="E142" s="912" t="s">
        <v>14</v>
      </c>
      <c r="F142" s="923" t="s">
        <v>15</v>
      </c>
      <c r="G142" s="1004">
        <f>'Full price'!G87</f>
        <v>74.94</v>
      </c>
      <c r="H142" s="1005">
        <f t="shared" si="10"/>
        <v>74.94</v>
      </c>
      <c r="I142" s="367">
        <f t="shared" si="11"/>
        <v>62.45</v>
      </c>
      <c r="J142" s="367"/>
      <c r="K142" s="619"/>
      <c r="L142" s="238"/>
      <c r="M142" s="1131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</row>
    <row r="143" spans="1:53" ht="33" customHeight="1" x14ac:dyDescent="0.25">
      <c r="A143" s="354"/>
      <c r="B143" s="979"/>
      <c r="C143" s="456" t="s">
        <v>1174</v>
      </c>
      <c r="D143" s="1013"/>
      <c r="E143" s="912"/>
      <c r="F143" s="923"/>
      <c r="G143" s="926"/>
      <c r="H143" s="970"/>
      <c r="I143" s="367">
        <f t="shared" si="11"/>
        <v>0</v>
      </c>
      <c r="J143" s="367"/>
      <c r="K143" s="619"/>
      <c r="L143" s="242"/>
      <c r="M143" s="1132"/>
      <c r="N143" s="10"/>
      <c r="O143" s="357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</row>
    <row r="144" spans="1:53" ht="24" customHeight="1" x14ac:dyDescent="0.25">
      <c r="A144" s="25"/>
      <c r="B144" s="893" t="s">
        <v>110</v>
      </c>
      <c r="C144" s="388" t="s">
        <v>552</v>
      </c>
      <c r="D144" s="389" t="s">
        <v>13</v>
      </c>
      <c r="E144" s="207" t="s">
        <v>14</v>
      </c>
      <c r="F144" s="546" t="s">
        <v>1185</v>
      </c>
      <c r="G144" s="196">
        <f>'Full price'!G88</f>
        <v>98.88</v>
      </c>
      <c r="H144" s="198">
        <f t="shared" si="10"/>
        <v>98.88</v>
      </c>
      <c r="I144" s="367">
        <f t="shared" si="11"/>
        <v>82.4</v>
      </c>
      <c r="J144" s="367"/>
      <c r="K144" s="655" t="s">
        <v>1313</v>
      </c>
      <c r="L144" s="238"/>
      <c r="M144" s="1131"/>
      <c r="N144" s="10"/>
      <c r="O144" s="357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</row>
    <row r="145" spans="1:53" ht="19.95" customHeight="1" x14ac:dyDescent="0.25">
      <c r="A145" s="25"/>
      <c r="B145" s="893"/>
      <c r="C145" s="973" t="s">
        <v>554</v>
      </c>
      <c r="D145" s="183" t="s">
        <v>48</v>
      </c>
      <c r="E145" s="184" t="s">
        <v>14</v>
      </c>
      <c r="F145" s="538" t="s">
        <v>18</v>
      </c>
      <c r="G145" s="288">
        <f>'Full price'!G89</f>
        <v>122.4</v>
      </c>
      <c r="H145" s="286">
        <f t="shared" si="10"/>
        <v>122.4</v>
      </c>
      <c r="I145" s="367">
        <f t="shared" si="11"/>
        <v>102.00000000000001</v>
      </c>
      <c r="J145" s="367"/>
      <c r="K145" s="655" t="s">
        <v>1313</v>
      </c>
      <c r="L145" s="211"/>
      <c r="M145" s="1133"/>
      <c r="N145" s="10"/>
      <c r="O145" s="357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</row>
    <row r="146" spans="1:53" ht="19.95" customHeight="1" x14ac:dyDescent="0.25">
      <c r="A146" s="25"/>
      <c r="B146" s="893"/>
      <c r="C146" s="973"/>
      <c r="D146" s="147" t="s">
        <v>19</v>
      </c>
      <c r="E146" s="228" t="s">
        <v>14</v>
      </c>
      <c r="F146" s="539" t="s">
        <v>18</v>
      </c>
      <c r="G146" s="162">
        <f>'Full price'!G90</f>
        <v>514.20000000000005</v>
      </c>
      <c r="H146" s="163">
        <f t="shared" si="10"/>
        <v>514.20000000000005</v>
      </c>
      <c r="I146" s="367">
        <f t="shared" si="11"/>
        <v>428.50000000000006</v>
      </c>
      <c r="J146" s="367"/>
      <c r="K146" s="655" t="s">
        <v>1313</v>
      </c>
      <c r="L146" s="242"/>
      <c r="M146" s="1132"/>
      <c r="N146" s="10"/>
      <c r="O146" s="357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</row>
    <row r="147" spans="1:53" ht="24" customHeight="1" x14ac:dyDescent="0.25">
      <c r="A147" s="25"/>
      <c r="B147" s="893" t="s">
        <v>111</v>
      </c>
      <c r="C147" s="226" t="s">
        <v>553</v>
      </c>
      <c r="D147" s="894" t="s">
        <v>17</v>
      </c>
      <c r="E147" s="980" t="s">
        <v>14</v>
      </c>
      <c r="F147" s="1015" t="s">
        <v>15</v>
      </c>
      <c r="G147" s="997">
        <f>'Full price'!G91</f>
        <v>156.24</v>
      </c>
      <c r="H147" s="1050">
        <f t="shared" si="10"/>
        <v>156.24</v>
      </c>
      <c r="I147" s="367">
        <f t="shared" si="11"/>
        <v>130.20000000000002</v>
      </c>
      <c r="J147" s="367"/>
      <c r="K147" s="947" t="s">
        <v>1313</v>
      </c>
      <c r="L147" s="238"/>
      <c r="M147" s="1131"/>
      <c r="N147" s="10"/>
      <c r="O147" s="357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</row>
    <row r="148" spans="1:53" ht="20.399999999999999" x14ac:dyDescent="0.25">
      <c r="A148" s="25"/>
      <c r="B148" s="893"/>
      <c r="C148" s="454" t="s">
        <v>555</v>
      </c>
      <c r="D148" s="895"/>
      <c r="E148" s="911"/>
      <c r="F148" s="923"/>
      <c r="G148" s="998"/>
      <c r="H148" s="1051"/>
      <c r="I148" s="367">
        <f t="shared" si="11"/>
        <v>0</v>
      </c>
      <c r="J148" s="367"/>
      <c r="K148" s="949"/>
      <c r="L148" s="237"/>
      <c r="M148" s="1132"/>
      <c r="N148" s="356"/>
      <c r="O148" s="357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</row>
    <row r="149" spans="1:53" ht="24" customHeight="1" x14ac:dyDescent="0.25">
      <c r="A149" s="25"/>
      <c r="B149" s="893" t="s">
        <v>112</v>
      </c>
      <c r="C149" s="226" t="s">
        <v>556</v>
      </c>
      <c r="D149" s="206" t="s">
        <v>13</v>
      </c>
      <c r="E149" s="207" t="s">
        <v>14</v>
      </c>
      <c r="F149" s="535" t="s">
        <v>15</v>
      </c>
      <c r="G149" s="196">
        <f>'Full price'!G92</f>
        <v>106.2</v>
      </c>
      <c r="H149" s="198">
        <f t="shared" si="10"/>
        <v>106.2</v>
      </c>
      <c r="I149" s="367">
        <f t="shared" si="11"/>
        <v>88.5</v>
      </c>
      <c r="J149" s="367"/>
      <c r="K149" s="619"/>
      <c r="L149" s="236"/>
      <c r="M149" s="529"/>
      <c r="N149" s="10"/>
      <c r="O149" s="357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</row>
    <row r="150" spans="1:53" ht="16.05" customHeight="1" x14ac:dyDescent="0.25">
      <c r="A150" s="25"/>
      <c r="B150" s="893"/>
      <c r="C150" s="973" t="s">
        <v>557</v>
      </c>
      <c r="D150" s="183" t="s">
        <v>48</v>
      </c>
      <c r="E150" s="184" t="s">
        <v>14</v>
      </c>
      <c r="F150" s="538" t="s">
        <v>18</v>
      </c>
      <c r="G150" s="288">
        <f>'Full price'!G93</f>
        <v>142.19999999999999</v>
      </c>
      <c r="H150" s="286">
        <f t="shared" si="10"/>
        <v>142.19999999999999</v>
      </c>
      <c r="I150" s="367">
        <f t="shared" si="11"/>
        <v>118.5</v>
      </c>
      <c r="J150" s="367"/>
      <c r="K150" s="619"/>
      <c r="M150" s="530"/>
      <c r="N150" s="10"/>
      <c r="O150" s="357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</row>
    <row r="151" spans="1:53" ht="16.05" customHeight="1" x14ac:dyDescent="0.25">
      <c r="A151" s="25"/>
      <c r="B151" s="893"/>
      <c r="C151" s="973"/>
      <c r="D151" s="147" t="s">
        <v>19</v>
      </c>
      <c r="E151" s="228" t="s">
        <v>14</v>
      </c>
      <c r="F151" s="539" t="s">
        <v>18</v>
      </c>
      <c r="G151" s="162">
        <f>'Full price'!G94</f>
        <v>749.4</v>
      </c>
      <c r="H151" s="163">
        <f t="shared" si="10"/>
        <v>749.4</v>
      </c>
      <c r="I151" s="367">
        <f t="shared" si="11"/>
        <v>624.5</v>
      </c>
      <c r="J151" s="367"/>
      <c r="K151" s="619"/>
      <c r="L151" s="237"/>
      <c r="M151" s="237"/>
      <c r="N151" s="10"/>
      <c r="O151" s="357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</row>
    <row r="152" spans="1:53" ht="18" customHeight="1" x14ac:dyDescent="0.25">
      <c r="A152" s="144"/>
      <c r="B152" s="893" t="s">
        <v>1175</v>
      </c>
      <c r="C152" s="47" t="s">
        <v>1176</v>
      </c>
      <c r="D152" s="932" t="s">
        <v>13</v>
      </c>
      <c r="E152" s="933" t="s">
        <v>14</v>
      </c>
      <c r="F152" s="930" t="s">
        <v>15</v>
      </c>
      <c r="G152" s="926">
        <f>'Full price'!G95</f>
        <v>29.1</v>
      </c>
      <c r="H152" s="984">
        <f t="shared" si="10"/>
        <v>29.1</v>
      </c>
      <c r="I152" s="367">
        <f t="shared" si="11"/>
        <v>24.250000000000004</v>
      </c>
      <c r="J152" s="367"/>
      <c r="K152" s="619"/>
      <c r="L152" s="236"/>
      <c r="M152" s="530"/>
      <c r="N152" s="10"/>
      <c r="O152" s="357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</row>
    <row r="153" spans="1:53" ht="15.45" customHeight="1" x14ac:dyDescent="0.25">
      <c r="A153" s="354"/>
      <c r="B153" s="893"/>
      <c r="C153" s="454" t="s">
        <v>1177</v>
      </c>
      <c r="D153" s="932"/>
      <c r="E153" s="933"/>
      <c r="F153" s="930"/>
      <c r="G153" s="926"/>
      <c r="H153" s="984"/>
      <c r="I153" s="367">
        <f t="shared" si="11"/>
        <v>0</v>
      </c>
      <c r="J153" s="367"/>
      <c r="K153" s="619"/>
      <c r="L153" s="237"/>
      <c r="M153" s="531"/>
      <c r="N153" s="10"/>
      <c r="O153" s="357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</row>
    <row r="154" spans="1:53" ht="22.05" customHeight="1" x14ac:dyDescent="0.25">
      <c r="A154" s="25"/>
      <c r="B154" s="893" t="s">
        <v>113</v>
      </c>
      <c r="C154" s="226" t="s">
        <v>114</v>
      </c>
      <c r="D154" s="932" t="s">
        <v>13</v>
      </c>
      <c r="E154" s="933" t="s">
        <v>14</v>
      </c>
      <c r="F154" s="930" t="s">
        <v>15</v>
      </c>
      <c r="G154" s="926">
        <f>'Full price'!G98</f>
        <v>60.12</v>
      </c>
      <c r="H154" s="970">
        <f t="shared" si="10"/>
        <v>60.12</v>
      </c>
      <c r="I154" s="904">
        <f t="shared" si="11"/>
        <v>50.1</v>
      </c>
      <c r="J154" s="367"/>
      <c r="K154" s="947" t="s">
        <v>1313</v>
      </c>
      <c r="L154" s="974"/>
      <c r="M154" s="1131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</row>
    <row r="155" spans="1:53" ht="22.05" customHeight="1" x14ac:dyDescent="0.25">
      <c r="A155" s="25"/>
      <c r="B155" s="893"/>
      <c r="C155" s="455" t="s">
        <v>115</v>
      </c>
      <c r="D155" s="932"/>
      <c r="E155" s="933"/>
      <c r="F155" s="930"/>
      <c r="G155" s="926"/>
      <c r="H155" s="970"/>
      <c r="I155" s="904"/>
      <c r="J155" s="367"/>
      <c r="K155" s="949"/>
      <c r="L155" s="975"/>
      <c r="M155" s="1132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</row>
    <row r="156" spans="1:53" ht="22.05" customHeight="1" x14ac:dyDescent="0.25">
      <c r="A156" s="25"/>
      <c r="B156" s="893" t="s">
        <v>116</v>
      </c>
      <c r="C156" s="226" t="s">
        <v>117</v>
      </c>
      <c r="D156" s="932" t="s">
        <v>13</v>
      </c>
      <c r="E156" s="933" t="s">
        <v>14</v>
      </c>
      <c r="F156" s="930" t="s">
        <v>15</v>
      </c>
      <c r="G156" s="926">
        <f>'Full price'!G100</f>
        <v>79.44</v>
      </c>
      <c r="H156" s="970">
        <f>G156*(1-$H$4)</f>
        <v>79.44</v>
      </c>
      <c r="I156" s="904">
        <f t="shared" si="11"/>
        <v>66.2</v>
      </c>
      <c r="J156" s="367"/>
      <c r="K156" s="619"/>
      <c r="L156" s="974"/>
      <c r="M156" s="1131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</row>
    <row r="157" spans="1:53" ht="22.05" customHeight="1" x14ac:dyDescent="0.25">
      <c r="A157" s="25"/>
      <c r="B157" s="893"/>
      <c r="C157" s="454" t="s">
        <v>118</v>
      </c>
      <c r="D157" s="932"/>
      <c r="E157" s="933"/>
      <c r="F157" s="930"/>
      <c r="G157" s="926"/>
      <c r="H157" s="970"/>
      <c r="I157" s="904"/>
      <c r="J157" s="367"/>
      <c r="K157" s="619"/>
      <c r="L157" s="975"/>
      <c r="M157" s="1132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</row>
    <row r="158" spans="1:53" ht="22.05" customHeight="1" x14ac:dyDescent="0.25">
      <c r="A158" s="25"/>
      <c r="B158" s="893" t="s">
        <v>119</v>
      </c>
      <c r="C158" s="56" t="s">
        <v>120</v>
      </c>
      <c r="D158" s="932" t="s">
        <v>13</v>
      </c>
      <c r="E158" s="933" t="s">
        <v>14</v>
      </c>
      <c r="F158" s="930" t="s">
        <v>15</v>
      </c>
      <c r="G158" s="926">
        <f>'Full price'!G101</f>
        <v>54.6</v>
      </c>
      <c r="H158" s="970">
        <f>G158*(1-$H$4)</f>
        <v>54.6</v>
      </c>
      <c r="I158" s="904">
        <f t="shared" si="11"/>
        <v>45.5</v>
      </c>
      <c r="J158" s="367"/>
      <c r="K158" s="619"/>
      <c r="L158" s="957"/>
      <c r="M158" s="1131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</row>
    <row r="159" spans="1:53" ht="22.05" customHeight="1" x14ac:dyDescent="0.25">
      <c r="A159" s="26"/>
      <c r="B159" s="893"/>
      <c r="C159" s="454" t="s">
        <v>121</v>
      </c>
      <c r="D159" s="932"/>
      <c r="E159" s="933"/>
      <c r="F159" s="930"/>
      <c r="G159" s="926"/>
      <c r="H159" s="970"/>
      <c r="I159" s="904"/>
      <c r="J159" s="367"/>
      <c r="K159" s="620"/>
      <c r="L159" s="958"/>
      <c r="M159" s="1132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53" ht="16.05" customHeight="1" x14ac:dyDescent="0.25">
      <c r="A160" s="46"/>
      <c r="B160" s="927" t="s">
        <v>122</v>
      </c>
      <c r="C160" s="57" t="s">
        <v>507</v>
      </c>
      <c r="D160" s="54" t="s">
        <v>13</v>
      </c>
      <c r="E160" s="55" t="s">
        <v>14</v>
      </c>
      <c r="F160" s="542" t="s">
        <v>15</v>
      </c>
      <c r="G160" s="50">
        <f>'Full price'!G103</f>
        <v>60.36</v>
      </c>
      <c r="H160" s="51">
        <f t="shared" ref="H160:H170" si="12">G160*(1-$H$4)</f>
        <v>60.36</v>
      </c>
      <c r="I160" s="367">
        <f t="shared" ref="I160:I170" si="13">G160/1.2</f>
        <v>50.300000000000004</v>
      </c>
      <c r="J160" s="367"/>
      <c r="K160" s="653"/>
      <c r="L160" s="238"/>
      <c r="M160" s="1131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</row>
    <row r="161" spans="1:53" ht="16.05" customHeight="1" x14ac:dyDescent="0.25">
      <c r="A161" s="25"/>
      <c r="B161" s="927"/>
      <c r="C161" s="973" t="s">
        <v>123</v>
      </c>
      <c r="D161" s="183" t="s">
        <v>48</v>
      </c>
      <c r="E161" s="184" t="s">
        <v>14</v>
      </c>
      <c r="F161" s="538" t="s">
        <v>18</v>
      </c>
      <c r="G161" s="185">
        <f>'Full price'!G104</f>
        <v>79.2</v>
      </c>
      <c r="H161" s="186">
        <f t="shared" si="12"/>
        <v>79.2</v>
      </c>
      <c r="I161" s="367">
        <f t="shared" si="13"/>
        <v>66</v>
      </c>
      <c r="J161" s="367"/>
      <c r="K161" s="655" t="s">
        <v>1313</v>
      </c>
      <c r="M161" s="1133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</row>
    <row r="162" spans="1:53" ht="16.05" customHeight="1" x14ac:dyDescent="0.25">
      <c r="A162" s="25"/>
      <c r="B162" s="927"/>
      <c r="C162" s="973"/>
      <c r="D162" s="147" t="s">
        <v>19</v>
      </c>
      <c r="E162" s="228" t="s">
        <v>14</v>
      </c>
      <c r="F162" s="539" t="s">
        <v>18</v>
      </c>
      <c r="G162" s="162">
        <f>'Full price'!G105</f>
        <v>339.3</v>
      </c>
      <c r="H162" s="163">
        <f t="shared" si="12"/>
        <v>339.3</v>
      </c>
      <c r="I162" s="367">
        <f t="shared" si="13"/>
        <v>282.75</v>
      </c>
      <c r="J162" s="367"/>
      <c r="K162" s="655" t="s">
        <v>1313</v>
      </c>
      <c r="L162" s="237"/>
      <c r="M162" s="1132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</row>
    <row r="163" spans="1:53" ht="16.05" customHeight="1" x14ac:dyDescent="0.25">
      <c r="A163" s="25"/>
      <c r="B163" s="893" t="s">
        <v>124</v>
      </c>
      <c r="C163" s="56" t="s">
        <v>508</v>
      </c>
      <c r="D163" s="1006" t="s">
        <v>27</v>
      </c>
      <c r="E163" s="1055" t="s">
        <v>14</v>
      </c>
      <c r="F163" s="1015" t="s">
        <v>15</v>
      </c>
      <c r="G163" s="1016">
        <f>'Full price'!G106</f>
        <v>114.6</v>
      </c>
      <c r="H163" s="1000">
        <f>G163*(1-$H$4)</f>
        <v>114.6</v>
      </c>
      <c r="I163" s="1014">
        <f t="shared" si="13"/>
        <v>95.5</v>
      </c>
      <c r="J163" s="368"/>
      <c r="K163" s="656"/>
      <c r="L163" s="1053"/>
      <c r="M163" s="1131"/>
      <c r="N163" s="276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</row>
    <row r="164" spans="1:53" ht="16.05" customHeight="1" x14ac:dyDescent="0.25">
      <c r="A164" s="26"/>
      <c r="B164" s="893"/>
      <c r="C164" s="454" t="s">
        <v>558</v>
      </c>
      <c r="D164" s="1006"/>
      <c r="E164" s="1055"/>
      <c r="F164" s="1015"/>
      <c r="G164" s="1016"/>
      <c r="H164" s="1000"/>
      <c r="I164" s="1014"/>
      <c r="J164" s="368"/>
      <c r="K164" s="653"/>
      <c r="L164" s="1054"/>
      <c r="M164" s="1132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</row>
    <row r="165" spans="1:53" ht="16.05" customHeight="1" x14ac:dyDescent="0.25">
      <c r="A165" s="25"/>
      <c r="B165" s="893" t="s">
        <v>125</v>
      </c>
      <c r="C165" s="56" t="s">
        <v>126</v>
      </c>
      <c r="D165" s="548" t="s">
        <v>17</v>
      </c>
      <c r="E165" s="549" t="s">
        <v>14</v>
      </c>
      <c r="F165" s="535" t="s">
        <v>15</v>
      </c>
      <c r="G165" s="550">
        <f>'Full price'!G107</f>
        <v>112.56</v>
      </c>
      <c r="H165" s="551">
        <f t="shared" si="12"/>
        <v>112.56</v>
      </c>
      <c r="I165" s="368">
        <f t="shared" si="13"/>
        <v>93.800000000000011</v>
      </c>
      <c r="J165" s="368"/>
      <c r="K165" s="653"/>
      <c r="L165" s="240"/>
      <c r="M165" s="1131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</row>
    <row r="166" spans="1:53" ht="16.05" customHeight="1" x14ac:dyDescent="0.25">
      <c r="A166" s="25"/>
      <c r="B166" s="893"/>
      <c r="C166" s="973" t="s">
        <v>127</v>
      </c>
      <c r="D166" s="183" t="s">
        <v>48</v>
      </c>
      <c r="E166" s="184" t="s">
        <v>14</v>
      </c>
      <c r="F166" s="538" t="s">
        <v>18</v>
      </c>
      <c r="G166" s="185">
        <f>'Full price'!G108</f>
        <v>112.8</v>
      </c>
      <c r="H166" s="286">
        <f t="shared" si="12"/>
        <v>112.8</v>
      </c>
      <c r="I166" s="368">
        <f t="shared" si="13"/>
        <v>94</v>
      </c>
      <c r="J166" s="368"/>
      <c r="K166" s="655" t="s">
        <v>1313</v>
      </c>
      <c r="L166" s="220"/>
      <c r="M166" s="1133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</row>
    <row r="167" spans="1:53" ht="16.05" customHeight="1" x14ac:dyDescent="0.25">
      <c r="A167" s="25"/>
      <c r="B167" s="893"/>
      <c r="C167" s="973"/>
      <c r="D167" s="147" t="s">
        <v>19</v>
      </c>
      <c r="E167" s="228" t="s">
        <v>14</v>
      </c>
      <c r="F167" s="539" t="s">
        <v>18</v>
      </c>
      <c r="G167" s="162">
        <f>'Full price'!G109</f>
        <v>358.32</v>
      </c>
      <c r="H167" s="285">
        <f t="shared" si="12"/>
        <v>358.32</v>
      </c>
      <c r="I167" s="368">
        <f t="shared" si="13"/>
        <v>298.60000000000002</v>
      </c>
      <c r="J167" s="368"/>
      <c r="K167" s="655" t="s">
        <v>1313</v>
      </c>
      <c r="L167" s="241"/>
      <c r="M167" s="1132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</row>
    <row r="168" spans="1:53" ht="16.05" customHeight="1" x14ac:dyDescent="0.25">
      <c r="A168" s="25"/>
      <c r="B168" s="893" t="s">
        <v>128</v>
      </c>
      <c r="C168" s="56" t="s">
        <v>509</v>
      </c>
      <c r="D168" s="1006" t="s">
        <v>27</v>
      </c>
      <c r="E168" s="1055" t="s">
        <v>14</v>
      </c>
      <c r="F168" s="1015" t="s">
        <v>15</v>
      </c>
      <c r="G168" s="1016">
        <f>'Full price'!G106</f>
        <v>114.6</v>
      </c>
      <c r="H168" s="1000">
        <f>G168*(1-$H$4)</f>
        <v>114.6</v>
      </c>
      <c r="I168" s="1014">
        <f t="shared" si="13"/>
        <v>95.5</v>
      </c>
      <c r="J168" s="368"/>
      <c r="K168" s="619"/>
      <c r="L168" s="1053"/>
      <c r="M168" s="1131"/>
      <c r="N168" s="276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</row>
    <row r="169" spans="1:53" ht="16.05" customHeight="1" x14ac:dyDescent="0.25">
      <c r="A169" s="26"/>
      <c r="B169" s="893"/>
      <c r="C169" s="454" t="s">
        <v>558</v>
      </c>
      <c r="D169" s="1006"/>
      <c r="E169" s="1055"/>
      <c r="F169" s="1015"/>
      <c r="G169" s="1016"/>
      <c r="H169" s="1000"/>
      <c r="I169" s="1014"/>
      <c r="J169" s="368"/>
      <c r="K169" s="619"/>
      <c r="L169" s="1054"/>
      <c r="M169" s="1132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</row>
    <row r="170" spans="1:53" ht="30" customHeight="1" x14ac:dyDescent="0.25">
      <c r="A170" s="25"/>
      <c r="B170" s="979" t="s">
        <v>129</v>
      </c>
      <c r="C170" s="226" t="s">
        <v>130</v>
      </c>
      <c r="D170" s="894" t="s">
        <v>17</v>
      </c>
      <c r="E170" s="980" t="s">
        <v>14</v>
      </c>
      <c r="F170" s="938" t="s">
        <v>1185</v>
      </c>
      <c r="G170" s="997">
        <f>'Full price'!G111</f>
        <v>57.96</v>
      </c>
      <c r="H170" s="1050">
        <f t="shared" si="12"/>
        <v>57.96</v>
      </c>
      <c r="I170" s="904">
        <f t="shared" si="13"/>
        <v>48.300000000000004</v>
      </c>
      <c r="J170" s="367"/>
      <c r="K170" s="947" t="s">
        <v>1313</v>
      </c>
      <c r="L170" s="974"/>
      <c r="M170" s="1131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</row>
    <row r="171" spans="1:53" ht="30" customHeight="1" x14ac:dyDescent="0.25">
      <c r="A171" s="25"/>
      <c r="B171" s="979"/>
      <c r="C171" s="456" t="s">
        <v>510</v>
      </c>
      <c r="D171" s="894"/>
      <c r="E171" s="980"/>
      <c r="F171" s="1052"/>
      <c r="G171" s="997"/>
      <c r="H171" s="1050"/>
      <c r="I171" s="904"/>
      <c r="J171" s="367"/>
      <c r="K171" s="949"/>
      <c r="L171" s="975"/>
      <c r="M171" s="1132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</row>
    <row r="172" spans="1:53" ht="30" customHeight="1" x14ac:dyDescent="0.25">
      <c r="A172" s="25"/>
      <c r="B172" s="979" t="s">
        <v>131</v>
      </c>
      <c r="C172" s="226" t="s">
        <v>132</v>
      </c>
      <c r="D172" s="894" t="s">
        <v>17</v>
      </c>
      <c r="E172" s="980" t="s">
        <v>14</v>
      </c>
      <c r="F172" s="938" t="s">
        <v>1185</v>
      </c>
      <c r="G172" s="997">
        <f>'Full price'!G112</f>
        <v>73.44</v>
      </c>
      <c r="H172" s="1050">
        <f>G172*(1-$H$4)</f>
        <v>73.44</v>
      </c>
      <c r="I172" s="904">
        <f>G172/1.2</f>
        <v>61.2</v>
      </c>
      <c r="J172" s="367"/>
      <c r="K172" s="619"/>
      <c r="L172" s="957"/>
      <c r="M172" s="1131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</row>
    <row r="173" spans="1:53" ht="30" customHeight="1" x14ac:dyDescent="0.25">
      <c r="A173" s="26"/>
      <c r="B173" s="979"/>
      <c r="C173" s="456" t="s">
        <v>883</v>
      </c>
      <c r="D173" s="894"/>
      <c r="E173" s="980"/>
      <c r="F173" s="1052"/>
      <c r="G173" s="997"/>
      <c r="H173" s="1050"/>
      <c r="I173" s="904"/>
      <c r="J173" s="367"/>
      <c r="K173" s="619"/>
      <c r="L173" s="958"/>
      <c r="M173" s="1132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</row>
    <row r="174" spans="1:53" ht="22.05" hidden="1" customHeight="1" x14ac:dyDescent="0.3">
      <c r="A174" s="25"/>
      <c r="B174" s="979" t="s">
        <v>133</v>
      </c>
      <c r="C174" s="225" t="s">
        <v>134</v>
      </c>
      <c r="D174" s="1001" t="s">
        <v>13</v>
      </c>
      <c r="E174" s="1002" t="s">
        <v>14</v>
      </c>
      <c r="F174" s="1003" t="s">
        <v>18</v>
      </c>
      <c r="G174" s="1004">
        <v>49.8</v>
      </c>
      <c r="H174" s="1005">
        <f>G174*(1-$H$4)</f>
        <v>49.8</v>
      </c>
      <c r="I174" s="904">
        <f>G174/1.2</f>
        <v>41.5</v>
      </c>
      <c r="J174" s="367"/>
      <c r="K174" s="619"/>
      <c r="L174" s="1113"/>
      <c r="M174" s="233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</row>
    <row r="175" spans="1:53" ht="25.05" hidden="1" customHeight="1" x14ac:dyDescent="0.25">
      <c r="A175" s="25"/>
      <c r="B175" s="979"/>
      <c r="C175" s="53" t="s">
        <v>510</v>
      </c>
      <c r="D175" s="1001"/>
      <c r="E175" s="1002"/>
      <c r="F175" s="1003"/>
      <c r="G175" s="1004"/>
      <c r="H175" s="1005"/>
      <c r="I175" s="904"/>
      <c r="J175" s="367"/>
      <c r="K175" s="620"/>
      <c r="L175" s="1113"/>
      <c r="M175" s="233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53" ht="22.05" hidden="1" customHeight="1" x14ac:dyDescent="0.3">
      <c r="A176" s="25"/>
      <c r="B176" s="979" t="s">
        <v>135</v>
      </c>
      <c r="C176" s="225" t="s">
        <v>136</v>
      </c>
      <c r="D176" s="1001" t="s">
        <v>13</v>
      </c>
      <c r="E176" s="1002" t="s">
        <v>14</v>
      </c>
      <c r="F176" s="1003" t="s">
        <v>18</v>
      </c>
      <c r="G176" s="1004">
        <v>52.8</v>
      </c>
      <c r="H176" s="1005">
        <f>G176*(1-$H$4)</f>
        <v>52.8</v>
      </c>
      <c r="I176" s="904">
        <f>G176/1.2</f>
        <v>44</v>
      </c>
      <c r="J176" s="367"/>
      <c r="K176" s="620"/>
      <c r="L176" s="1058"/>
      <c r="M176" s="233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53" ht="22.05" hidden="1" customHeight="1" x14ac:dyDescent="0.25">
      <c r="A177" s="26"/>
      <c r="B177" s="979"/>
      <c r="C177" s="53" t="s">
        <v>510</v>
      </c>
      <c r="D177" s="1001"/>
      <c r="E177" s="1002"/>
      <c r="F177" s="1003"/>
      <c r="G177" s="1004"/>
      <c r="H177" s="1005"/>
      <c r="I177" s="904"/>
      <c r="J177" s="367"/>
      <c r="K177" s="620"/>
      <c r="L177" s="1058"/>
      <c r="M177" s="233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:53" ht="22.05" customHeight="1" x14ac:dyDescent="0.25">
      <c r="A178" s="144"/>
      <c r="B178" s="979" t="s">
        <v>511</v>
      </c>
      <c r="C178" s="226" t="s">
        <v>513</v>
      </c>
      <c r="D178" s="1001" t="s">
        <v>13</v>
      </c>
      <c r="E178" s="1002" t="s">
        <v>14</v>
      </c>
      <c r="F178" s="938" t="s">
        <v>1185</v>
      </c>
      <c r="G178" s="1004">
        <f>'Full price'!G113</f>
        <v>73.98</v>
      </c>
      <c r="H178" s="1005">
        <f>G178*(1-$H$4)</f>
        <v>73.98</v>
      </c>
      <c r="I178" s="904">
        <f>G178/1.2</f>
        <v>61.650000000000006</v>
      </c>
      <c r="J178" s="367"/>
      <c r="K178" s="947" t="s">
        <v>1313</v>
      </c>
      <c r="L178" s="1056"/>
      <c r="M178" s="1131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</row>
    <row r="179" spans="1:53" ht="22.05" customHeight="1" x14ac:dyDescent="0.25">
      <c r="A179" s="144"/>
      <c r="B179" s="979"/>
      <c r="C179" s="456" t="s">
        <v>514</v>
      </c>
      <c r="D179" s="1001"/>
      <c r="E179" s="1002"/>
      <c r="F179" s="1052"/>
      <c r="G179" s="1004"/>
      <c r="H179" s="1005"/>
      <c r="I179" s="904"/>
      <c r="J179" s="367"/>
      <c r="K179" s="949"/>
      <c r="L179" s="1057"/>
      <c r="M179" s="1132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:53" ht="22.05" customHeight="1" x14ac:dyDescent="0.25">
      <c r="A180" s="144"/>
      <c r="B180" s="979" t="s">
        <v>512</v>
      </c>
      <c r="C180" s="226" t="s">
        <v>515</v>
      </c>
      <c r="D180" s="894" t="s">
        <v>17</v>
      </c>
      <c r="E180" s="980" t="s">
        <v>14</v>
      </c>
      <c r="F180" s="1015" t="s">
        <v>15</v>
      </c>
      <c r="G180" s="997">
        <f>'Full price'!G114</f>
        <v>138.30000000000001</v>
      </c>
      <c r="H180" s="1050">
        <f t="shared" ref="H180" si="14">G180*(1-$H$4)</f>
        <v>138.30000000000001</v>
      </c>
      <c r="I180" s="904">
        <f>G180/1.2</f>
        <v>115.25000000000001</v>
      </c>
      <c r="J180" s="367"/>
      <c r="K180" s="620"/>
      <c r="L180" s="1056"/>
      <c r="M180" s="1131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:53" s="5" customFormat="1" ht="22.05" customHeight="1" x14ac:dyDescent="0.25">
      <c r="A181" s="144"/>
      <c r="B181" s="979"/>
      <c r="C181" s="456" t="s">
        <v>516</v>
      </c>
      <c r="D181" s="895"/>
      <c r="E181" s="911"/>
      <c r="F181" s="923"/>
      <c r="G181" s="998"/>
      <c r="H181" s="1051"/>
      <c r="I181" s="904"/>
      <c r="J181" s="367"/>
      <c r="K181" s="620"/>
      <c r="L181" s="1057"/>
      <c r="M181" s="1132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53" s="5" customFormat="1" ht="22.05" customHeight="1" x14ac:dyDescent="0.25">
      <c r="A182" s="144"/>
      <c r="B182" s="979" t="s">
        <v>1178</v>
      </c>
      <c r="C182" s="226" t="s">
        <v>1179</v>
      </c>
      <c r="D182" s="1001" t="s">
        <v>13</v>
      </c>
      <c r="E182" s="1002" t="s">
        <v>14</v>
      </c>
      <c r="F182" s="1015" t="s">
        <v>15</v>
      </c>
      <c r="G182" s="1004">
        <f>'Full price'!G115</f>
        <v>115.98</v>
      </c>
      <c r="H182" s="1005">
        <f>G182*(1-$H$4)</f>
        <v>115.98</v>
      </c>
      <c r="I182" s="367">
        <f t="shared" ref="I182:I184" si="15">G182/1.2</f>
        <v>96.65</v>
      </c>
      <c r="J182" s="367"/>
      <c r="K182" s="620"/>
      <c r="L182" s="205"/>
      <c r="M182" s="167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:53" s="5" customFormat="1" ht="22.05" customHeight="1" x14ac:dyDescent="0.25">
      <c r="A183" s="144"/>
      <c r="B183" s="979"/>
      <c r="C183" s="456" t="s">
        <v>514</v>
      </c>
      <c r="D183" s="1001"/>
      <c r="E183" s="1002"/>
      <c r="F183" s="1015"/>
      <c r="G183" s="1004"/>
      <c r="H183" s="1005"/>
      <c r="I183" s="367">
        <f t="shared" si="15"/>
        <v>0</v>
      </c>
      <c r="J183" s="367"/>
      <c r="K183" s="620"/>
      <c r="L183" s="205"/>
      <c r="M183" s="167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53" s="5" customFormat="1" ht="30" customHeight="1" x14ac:dyDescent="0.25">
      <c r="A184" s="29"/>
      <c r="B184" s="913" t="s">
        <v>137</v>
      </c>
      <c r="C184" s="226" t="s">
        <v>138</v>
      </c>
      <c r="D184" s="548" t="s">
        <v>17</v>
      </c>
      <c r="E184" s="549" t="s">
        <v>14</v>
      </c>
      <c r="F184" s="546" t="s">
        <v>1185</v>
      </c>
      <c r="G184" s="550">
        <f>'Full price'!G116</f>
        <v>54.96</v>
      </c>
      <c r="H184" s="551">
        <f t="shared" ref="H184:H188" si="16">G184*(1-$H$4)</f>
        <v>54.96</v>
      </c>
      <c r="I184" s="367">
        <f t="shared" si="15"/>
        <v>45.800000000000004</v>
      </c>
      <c r="J184" s="367"/>
      <c r="K184" s="620"/>
      <c r="L184" s="238"/>
      <c r="M184" s="1131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53" s="5" customFormat="1" ht="30" customHeight="1" x14ac:dyDescent="0.25">
      <c r="A185" s="25"/>
      <c r="B185" s="913"/>
      <c r="C185" s="454" t="s">
        <v>796</v>
      </c>
      <c r="D185" s="147" t="s">
        <v>19</v>
      </c>
      <c r="E185" s="228" t="s">
        <v>14</v>
      </c>
      <c r="F185" s="539" t="s">
        <v>18</v>
      </c>
      <c r="G185" s="284">
        <f>'Full price'!G117</f>
        <v>186.9</v>
      </c>
      <c r="H185" s="285">
        <f t="shared" si="16"/>
        <v>186.9</v>
      </c>
      <c r="I185" s="368">
        <f>G185/1.2</f>
        <v>155.75</v>
      </c>
      <c r="J185" s="368"/>
      <c r="K185" s="620"/>
      <c r="L185" s="239"/>
      <c r="M185" s="1132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53" s="5" customFormat="1" ht="19.95" customHeight="1" x14ac:dyDescent="0.25">
      <c r="A186" s="25"/>
      <c r="B186" s="913" t="s">
        <v>519</v>
      </c>
      <c r="C186" s="226" t="s">
        <v>520</v>
      </c>
      <c r="D186" s="894" t="s">
        <v>17</v>
      </c>
      <c r="E186" s="980" t="s">
        <v>14</v>
      </c>
      <c r="F186" s="1015" t="s">
        <v>15</v>
      </c>
      <c r="G186" s="997">
        <f>'Full price'!G118</f>
        <v>66.959999999999994</v>
      </c>
      <c r="H186" s="1050">
        <f t="shared" si="16"/>
        <v>66.959999999999994</v>
      </c>
      <c r="I186" s="367">
        <f t="shared" ref="I186" si="17">G186/1.2</f>
        <v>55.8</v>
      </c>
      <c r="J186" s="367"/>
      <c r="K186" s="620"/>
      <c r="L186" s="1053"/>
      <c r="M186" s="1131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53" s="5" customFormat="1" ht="19.95" customHeight="1" x14ac:dyDescent="0.25">
      <c r="A187" s="26"/>
      <c r="B187" s="913"/>
      <c r="C187" s="454" t="s">
        <v>796</v>
      </c>
      <c r="D187" s="895"/>
      <c r="E187" s="911"/>
      <c r="F187" s="923"/>
      <c r="G187" s="998"/>
      <c r="H187" s="1051"/>
      <c r="I187" s="367">
        <f>G187/1.2</f>
        <v>0</v>
      </c>
      <c r="J187" s="367"/>
      <c r="K187" s="620"/>
      <c r="L187" s="1054"/>
      <c r="M187" s="1132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53" s="5" customFormat="1" ht="30" hidden="1" customHeight="1" x14ac:dyDescent="0.25">
      <c r="A188" s="144"/>
      <c r="B188" s="893" t="s">
        <v>139</v>
      </c>
      <c r="C188" s="226" t="s">
        <v>140</v>
      </c>
      <c r="D188" s="1001" t="s">
        <v>56</v>
      </c>
      <c r="E188" s="1002" t="s">
        <v>14</v>
      </c>
      <c r="F188" s="1052" t="s">
        <v>15</v>
      </c>
      <c r="G188" s="1004">
        <v>30.3</v>
      </c>
      <c r="H188" s="1005">
        <f t="shared" si="16"/>
        <v>30.3</v>
      </c>
      <c r="I188" s="904">
        <f>G188/1.2</f>
        <v>25.25</v>
      </c>
      <c r="J188" s="367"/>
      <c r="K188" s="620"/>
      <c r="L188" s="236"/>
      <c r="M188" s="1131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53" s="5" customFormat="1" ht="19.95" hidden="1" customHeight="1" x14ac:dyDescent="0.25">
      <c r="A189" s="144"/>
      <c r="B189" s="893"/>
      <c r="C189" s="59" t="s">
        <v>141</v>
      </c>
      <c r="D189" s="908"/>
      <c r="E189" s="912"/>
      <c r="F189" s="972"/>
      <c r="G189" s="926"/>
      <c r="H189" s="970"/>
      <c r="I189" s="904"/>
      <c r="J189" s="367"/>
      <c r="K189" s="620"/>
      <c r="L189" s="237"/>
      <c r="M189" s="1132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53" s="5" customFormat="1" ht="30" customHeight="1" x14ac:dyDescent="0.25">
      <c r="A190" s="144"/>
      <c r="B190" s="893" t="s">
        <v>142</v>
      </c>
      <c r="C190" s="226" t="s">
        <v>143</v>
      </c>
      <c r="D190" s="932" t="s">
        <v>56</v>
      </c>
      <c r="E190" s="933" t="s">
        <v>14</v>
      </c>
      <c r="F190" s="906" t="s">
        <v>1185</v>
      </c>
      <c r="G190" s="888">
        <f>'Full price'!G119</f>
        <v>53.94</v>
      </c>
      <c r="H190" s="889">
        <f>G190*(1-$H$4)</f>
        <v>53.94</v>
      </c>
      <c r="I190" s="904">
        <f>G190/1.2</f>
        <v>44.95</v>
      </c>
      <c r="J190" s="367"/>
      <c r="K190" s="950" t="s">
        <v>1313</v>
      </c>
      <c r="L190" s="974"/>
      <c r="M190" s="1131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53" s="5" customFormat="1" ht="19.95" customHeight="1" x14ac:dyDescent="0.25">
      <c r="A191" s="144"/>
      <c r="B191" s="893"/>
      <c r="C191" s="419" t="s">
        <v>792</v>
      </c>
      <c r="D191" s="932"/>
      <c r="E191" s="933"/>
      <c r="F191" s="907"/>
      <c r="G191" s="888"/>
      <c r="H191" s="889"/>
      <c r="I191" s="904"/>
      <c r="J191" s="367"/>
      <c r="K191" s="951"/>
      <c r="L191" s="975"/>
      <c r="M191" s="1132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53" s="5" customFormat="1" ht="30" customHeight="1" x14ac:dyDescent="0.25">
      <c r="A192" s="144"/>
      <c r="B192" s="893" t="s">
        <v>144</v>
      </c>
      <c r="C192" s="226" t="s">
        <v>145</v>
      </c>
      <c r="D192" s="932" t="s">
        <v>56</v>
      </c>
      <c r="E192" s="933" t="s">
        <v>14</v>
      </c>
      <c r="F192" s="906" t="s">
        <v>1185</v>
      </c>
      <c r="G192" s="888">
        <f>'Full price'!G120</f>
        <v>75.959999999999994</v>
      </c>
      <c r="H192" s="889">
        <f>G192*(1-$H$4)</f>
        <v>75.959999999999994</v>
      </c>
      <c r="I192" s="904">
        <f>G192/1.2</f>
        <v>63.3</v>
      </c>
      <c r="J192" s="367"/>
      <c r="K192" s="950" t="s">
        <v>1313</v>
      </c>
      <c r="L192" s="957"/>
      <c r="M192" s="1131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53" ht="19.95" customHeight="1" x14ac:dyDescent="0.25">
      <c r="A193" s="26"/>
      <c r="B193" s="893"/>
      <c r="C193" s="419" t="s">
        <v>793</v>
      </c>
      <c r="D193" s="932"/>
      <c r="E193" s="933"/>
      <c r="F193" s="907"/>
      <c r="G193" s="888"/>
      <c r="H193" s="889"/>
      <c r="I193" s="904"/>
      <c r="J193" s="367"/>
      <c r="K193" s="951"/>
      <c r="L193" s="958"/>
      <c r="M193" s="1132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53" ht="19.95" hidden="1" customHeight="1" x14ac:dyDescent="0.25">
      <c r="A194" s="527"/>
      <c r="B194" s="63" t="s">
        <v>1189</v>
      </c>
      <c r="C194" s="552" t="s">
        <v>1193</v>
      </c>
      <c r="D194" s="187" t="s">
        <v>1188</v>
      </c>
      <c r="E194" s="203" t="s">
        <v>14</v>
      </c>
      <c r="F194" s="534" t="s">
        <v>15</v>
      </c>
      <c r="G194" s="283">
        <v>82.62</v>
      </c>
      <c r="H194" s="359">
        <f t="shared" ref="H194:H196" si="18">G194*(1-$H$4)</f>
        <v>82.62</v>
      </c>
      <c r="I194" s="367">
        <f>G194/1.2</f>
        <v>68.850000000000009</v>
      </c>
      <c r="J194" s="367"/>
      <c r="K194" s="620"/>
      <c r="L194" s="249"/>
      <c r="M194" s="959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53"/>
      <c r="AT194" s="253"/>
      <c r="AU194" s="253"/>
      <c r="AV194" s="253"/>
      <c r="AW194" s="253"/>
      <c r="AX194" s="253"/>
      <c r="AY194" s="253"/>
      <c r="AZ194" s="253"/>
      <c r="BA194" s="253"/>
    </row>
    <row r="195" spans="1:53" ht="19.95" hidden="1" customHeight="1" x14ac:dyDescent="0.25">
      <c r="A195" s="527"/>
      <c r="B195" s="63" t="s">
        <v>1190</v>
      </c>
      <c r="C195" s="552" t="s">
        <v>1192</v>
      </c>
      <c r="D195" s="187" t="s">
        <v>1188</v>
      </c>
      <c r="E195" s="203" t="s">
        <v>14</v>
      </c>
      <c r="F195" s="534" t="s">
        <v>15</v>
      </c>
      <c r="G195" s="283">
        <v>72.900000000000006</v>
      </c>
      <c r="H195" s="359">
        <f t="shared" si="18"/>
        <v>72.900000000000006</v>
      </c>
      <c r="I195" s="367">
        <f>G195/1.2</f>
        <v>60.750000000000007</v>
      </c>
      <c r="J195" s="367"/>
      <c r="K195" s="620"/>
      <c r="L195" s="173"/>
      <c r="M195" s="1137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  <c r="AR195" s="253"/>
      <c r="AS195" s="253"/>
      <c r="AT195" s="253"/>
      <c r="AU195" s="253"/>
      <c r="AV195" s="253"/>
      <c r="AW195" s="253"/>
      <c r="AX195" s="253"/>
      <c r="AY195" s="253"/>
      <c r="AZ195" s="253"/>
      <c r="BA195" s="253"/>
    </row>
    <row r="196" spans="1:53" ht="19.95" hidden="1" customHeight="1" x14ac:dyDescent="0.25">
      <c r="A196" s="532"/>
      <c r="B196" s="63" t="s">
        <v>1191</v>
      </c>
      <c r="C196" s="552" t="s">
        <v>1194</v>
      </c>
      <c r="D196" s="187" t="s">
        <v>1187</v>
      </c>
      <c r="E196" s="203" t="s">
        <v>14</v>
      </c>
      <c r="F196" s="534" t="s">
        <v>15</v>
      </c>
      <c r="G196" s="283">
        <v>46.92</v>
      </c>
      <c r="H196" s="359">
        <f t="shared" si="18"/>
        <v>46.92</v>
      </c>
      <c r="I196" s="368">
        <f>G196/1.2</f>
        <v>39.1</v>
      </c>
      <c r="J196" s="368"/>
      <c r="K196" s="620"/>
      <c r="L196" s="248"/>
      <c r="M196" s="960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253"/>
      <c r="AC196" s="253"/>
      <c r="AD196" s="253"/>
      <c r="AE196" s="253"/>
      <c r="AF196" s="253"/>
      <c r="AG196" s="253"/>
      <c r="AH196" s="253"/>
      <c r="AI196" s="253"/>
      <c r="AJ196" s="253"/>
      <c r="AK196" s="253"/>
      <c r="AL196" s="253"/>
      <c r="AM196" s="253"/>
      <c r="AN196" s="253"/>
      <c r="AO196" s="253"/>
      <c r="AP196" s="253"/>
      <c r="AQ196" s="253"/>
      <c r="AR196" s="253"/>
      <c r="AS196" s="253"/>
      <c r="AT196" s="253"/>
      <c r="AU196" s="253"/>
      <c r="AV196" s="253"/>
      <c r="AW196" s="253"/>
      <c r="AX196" s="253"/>
      <c r="AY196" s="253"/>
      <c r="AZ196" s="253"/>
      <c r="BA196" s="253"/>
    </row>
    <row r="197" spans="1:53" ht="15" customHeight="1" x14ac:dyDescent="0.25">
      <c r="A197" s="1040" t="s">
        <v>1186</v>
      </c>
      <c r="B197" s="1040"/>
      <c r="C197" s="1040"/>
      <c r="D197" s="1040"/>
      <c r="E197" s="1040"/>
      <c r="F197" s="1040"/>
      <c r="G197" s="1040"/>
      <c r="H197" s="1040"/>
      <c r="I197" s="366"/>
      <c r="J197" s="366"/>
      <c r="K197" s="620"/>
      <c r="M197" s="169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253"/>
      <c r="AC197" s="253"/>
      <c r="AD197" s="253"/>
      <c r="AE197" s="253"/>
      <c r="AF197" s="253"/>
      <c r="AG197" s="253"/>
      <c r="AH197" s="253"/>
      <c r="AI197" s="253"/>
      <c r="AJ197" s="253"/>
      <c r="AK197" s="253"/>
      <c r="AL197" s="253"/>
      <c r="AM197" s="253"/>
      <c r="AN197" s="253"/>
      <c r="AO197" s="253"/>
      <c r="AP197" s="253"/>
      <c r="AQ197" s="253"/>
      <c r="AR197" s="253"/>
      <c r="AS197" s="253"/>
      <c r="AT197" s="253"/>
      <c r="AU197" s="253"/>
      <c r="AV197" s="253"/>
      <c r="AW197" s="253"/>
      <c r="AX197" s="253"/>
      <c r="AY197" s="253"/>
      <c r="AZ197" s="253"/>
      <c r="BA197" s="253"/>
    </row>
    <row r="198" spans="1:53" ht="17.25" customHeight="1" x14ac:dyDescent="0.25">
      <c r="A198" s="1040" t="s">
        <v>518</v>
      </c>
      <c r="B198" s="1040"/>
      <c r="C198" s="1040"/>
      <c r="D198" s="1040"/>
      <c r="E198" s="1040"/>
      <c r="F198" s="1040"/>
      <c r="G198" s="1040"/>
      <c r="H198" s="1040"/>
      <c r="I198" s="366"/>
      <c r="J198" s="366"/>
      <c r="K198" s="620"/>
      <c r="M198" s="169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</row>
    <row r="199" spans="1:53" ht="13.95" customHeight="1" x14ac:dyDescent="0.25">
      <c r="A199" s="31"/>
      <c r="B199" s="31"/>
      <c r="C199" s="31"/>
      <c r="D199" s="32"/>
      <c r="E199" s="33"/>
      <c r="F199" s="33"/>
      <c r="G199" s="31"/>
      <c r="H199" s="60"/>
      <c r="I199" s="369"/>
      <c r="J199" s="369"/>
      <c r="K199" s="620"/>
      <c r="M199" s="169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254"/>
      <c r="AC199" s="254"/>
      <c r="AD199" s="254"/>
      <c r="AE199" s="254"/>
      <c r="AF199" s="254"/>
      <c r="AG199" s="254"/>
      <c r="AH199" s="254"/>
      <c r="AI199" s="254"/>
      <c r="AJ199" s="254"/>
      <c r="AK199" s="254"/>
      <c r="AL199" s="254"/>
      <c r="AM199" s="254"/>
      <c r="AN199" s="254"/>
      <c r="AO199" s="254"/>
      <c r="AP199" s="254"/>
      <c r="AQ199" s="254"/>
      <c r="AR199" s="254"/>
      <c r="AS199" s="254"/>
      <c r="AT199" s="254"/>
      <c r="AU199" s="254"/>
      <c r="AV199" s="254"/>
      <c r="AW199" s="254"/>
      <c r="AX199" s="254"/>
      <c r="AY199" s="254"/>
      <c r="AZ199" s="254"/>
      <c r="BA199" s="254"/>
    </row>
    <row r="200" spans="1:53" ht="19.95" customHeight="1" thickBot="1" x14ac:dyDescent="0.3">
      <c r="A200" s="1059" t="s">
        <v>999</v>
      </c>
      <c r="B200" s="1059"/>
      <c r="C200" s="1059"/>
      <c r="D200" s="1059"/>
      <c r="E200" s="1059"/>
      <c r="F200" s="1059"/>
      <c r="G200" s="1059"/>
      <c r="H200" s="1059"/>
      <c r="I200" s="366"/>
      <c r="J200" s="366"/>
      <c r="K200" s="620"/>
      <c r="L200" s="1135" t="s">
        <v>609</v>
      </c>
      <c r="M200" s="113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53" ht="19.95" customHeight="1" x14ac:dyDescent="0.25">
      <c r="A201" s="25"/>
      <c r="B201" s="927" t="s">
        <v>146</v>
      </c>
      <c r="C201" s="68" t="s">
        <v>147</v>
      </c>
      <c r="D201" s="908" t="s">
        <v>56</v>
      </c>
      <c r="E201" s="912" t="s">
        <v>148</v>
      </c>
      <c r="F201" s="971" t="s">
        <v>1185</v>
      </c>
      <c r="G201" s="914">
        <f>'Full price'!G125</f>
        <v>79.8</v>
      </c>
      <c r="H201" s="984">
        <f>G201*(1-$H$4)</f>
        <v>79.8</v>
      </c>
      <c r="I201" s="904">
        <f>G201/1.2</f>
        <v>66.5</v>
      </c>
      <c r="J201" s="367"/>
      <c r="K201" s="620"/>
      <c r="L201" s="236"/>
      <c r="M201" s="1143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53" ht="21" customHeight="1" x14ac:dyDescent="0.25">
      <c r="A202" s="25"/>
      <c r="B202" s="893"/>
      <c r="C202" s="77" t="s">
        <v>599</v>
      </c>
      <c r="D202" s="932"/>
      <c r="E202" s="933"/>
      <c r="F202" s="907"/>
      <c r="G202" s="921"/>
      <c r="H202" s="924"/>
      <c r="I202" s="904"/>
      <c r="J202" s="367"/>
      <c r="K202" s="620"/>
      <c r="M202" s="1158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53" ht="25.05" customHeight="1" x14ac:dyDescent="0.25">
      <c r="A203" s="25"/>
      <c r="B203" s="200" t="s">
        <v>149</v>
      </c>
      <c r="C203" s="64" t="s">
        <v>150</v>
      </c>
      <c r="D203" s="202" t="s">
        <v>56</v>
      </c>
      <c r="E203" s="203" t="s">
        <v>14</v>
      </c>
      <c r="F203" s="547" t="s">
        <v>1185</v>
      </c>
      <c r="G203" s="283">
        <f>'Full price'!G126</f>
        <v>17.399999999999999</v>
      </c>
      <c r="H203" s="195">
        <f>G203*(1-$H$4)</f>
        <v>17.399999999999999</v>
      </c>
      <c r="I203" s="367">
        <f>G203/1.2</f>
        <v>14.5</v>
      </c>
      <c r="J203" s="367"/>
      <c r="K203" s="620"/>
      <c r="M203" s="1158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53" ht="25.05" customHeight="1" x14ac:dyDescent="0.25">
      <c r="A204" s="25"/>
      <c r="B204" s="533" t="s">
        <v>151</v>
      </c>
      <c r="C204" s="66" t="s">
        <v>152</v>
      </c>
      <c r="D204" s="201" t="s">
        <v>23</v>
      </c>
      <c r="E204" s="194" t="s">
        <v>14</v>
      </c>
      <c r="F204" s="553" t="s">
        <v>1185</v>
      </c>
      <c r="G204" s="283">
        <f>'Full price'!G127</f>
        <v>9.9</v>
      </c>
      <c r="H204" s="495">
        <f>G204*(1-$H$4)</f>
        <v>9.9</v>
      </c>
      <c r="I204" s="367"/>
      <c r="J204" s="367"/>
      <c r="K204" s="620"/>
      <c r="L204" s="237"/>
      <c r="M204" s="25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53" ht="15" customHeight="1" x14ac:dyDescent="0.25">
      <c r="A205" s="25"/>
      <c r="B205" s="910" t="s">
        <v>797</v>
      </c>
      <c r="C205" s="68" t="s">
        <v>1198</v>
      </c>
      <c r="D205" s="908" t="s">
        <v>23</v>
      </c>
      <c r="E205" s="912" t="s">
        <v>14</v>
      </c>
      <c r="F205" s="971" t="s">
        <v>15</v>
      </c>
      <c r="G205" s="914">
        <f>'Full price'!G128</f>
        <v>77.099999999999994</v>
      </c>
      <c r="H205" s="984">
        <f>G205*(1-$H$4)</f>
        <v>77.099999999999994</v>
      </c>
      <c r="I205" s="367"/>
      <c r="J205" s="367"/>
      <c r="K205" s="620"/>
      <c r="M205" s="169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53" ht="13.05" customHeight="1" x14ac:dyDescent="0.25">
      <c r="A206" s="25"/>
      <c r="B206" s="913"/>
      <c r="C206" s="454" t="s">
        <v>1224</v>
      </c>
      <c r="D206" s="932"/>
      <c r="E206" s="933"/>
      <c r="F206" s="907"/>
      <c r="G206" s="921"/>
      <c r="H206" s="924"/>
      <c r="I206" s="367"/>
      <c r="J206" s="367"/>
      <c r="K206" s="620"/>
      <c r="M206" s="169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53" ht="15" customHeight="1" x14ac:dyDescent="0.25">
      <c r="A207" s="25"/>
      <c r="B207" s="910" t="s">
        <v>1200</v>
      </c>
      <c r="C207" s="68" t="s">
        <v>1199</v>
      </c>
      <c r="D207" s="908" t="s">
        <v>23</v>
      </c>
      <c r="E207" s="912" t="s">
        <v>14</v>
      </c>
      <c r="F207" s="971" t="s">
        <v>15</v>
      </c>
      <c r="G207" s="914">
        <f>'Full price'!G129</f>
        <v>90</v>
      </c>
      <c r="H207" s="984">
        <f>G207*(1-$H$4)</f>
        <v>90</v>
      </c>
      <c r="I207" s="367"/>
      <c r="J207" s="367"/>
      <c r="K207" s="620"/>
      <c r="M207" s="169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53" ht="13.05" customHeight="1" x14ac:dyDescent="0.25">
      <c r="A208" s="144"/>
      <c r="B208" s="913"/>
      <c r="C208" s="454" t="s">
        <v>1223</v>
      </c>
      <c r="D208" s="932"/>
      <c r="E208" s="933"/>
      <c r="F208" s="907"/>
      <c r="G208" s="921"/>
      <c r="H208" s="924"/>
      <c r="I208" s="367"/>
      <c r="J208" s="367"/>
      <c r="K208" s="620"/>
      <c r="M208" s="255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53" ht="25.05" customHeight="1" x14ac:dyDescent="0.25">
      <c r="A209" s="145"/>
      <c r="B209" s="533" t="s">
        <v>1221</v>
      </c>
      <c r="C209" s="64" t="s">
        <v>1222</v>
      </c>
      <c r="D209" s="201" t="s">
        <v>23</v>
      </c>
      <c r="E209" s="194" t="s">
        <v>14</v>
      </c>
      <c r="F209" s="537" t="s">
        <v>15</v>
      </c>
      <c r="G209" s="283">
        <f>'Full price'!G130</f>
        <v>66.900000000000006</v>
      </c>
      <c r="H209" s="495">
        <f>G209*(1-$H$4)</f>
        <v>66.900000000000006</v>
      </c>
      <c r="I209" s="367">
        <f>G209/1.2</f>
        <v>55.750000000000007</v>
      </c>
      <c r="J209" s="367"/>
      <c r="K209" s="620"/>
      <c r="L209" s="237"/>
      <c r="M209" s="256"/>
      <c r="N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53" ht="25.05" customHeight="1" x14ac:dyDescent="0.25">
      <c r="A210" s="25"/>
      <c r="B210" s="893" t="s">
        <v>153</v>
      </c>
      <c r="C210" s="61" t="s">
        <v>154</v>
      </c>
      <c r="D210" s="932" t="s">
        <v>27</v>
      </c>
      <c r="E210" s="933" t="s">
        <v>14</v>
      </c>
      <c r="F210" s="930" t="s">
        <v>15</v>
      </c>
      <c r="G210" s="921">
        <f>'Full price'!G131</f>
        <v>108.9</v>
      </c>
      <c r="H210" s="889">
        <f>G210*(1-$H$4)</f>
        <v>108.9</v>
      </c>
      <c r="I210" s="904">
        <f>G210/1.2</f>
        <v>90.750000000000014</v>
      </c>
      <c r="J210" s="367"/>
      <c r="K210" s="620"/>
      <c r="L210" s="974"/>
      <c r="M210" s="1143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53" ht="22.05" customHeight="1" x14ac:dyDescent="0.25">
      <c r="A211" s="26"/>
      <c r="B211" s="893"/>
      <c r="C211" s="457" t="s">
        <v>570</v>
      </c>
      <c r="D211" s="932"/>
      <c r="E211" s="933"/>
      <c r="F211" s="930"/>
      <c r="G211" s="921"/>
      <c r="H211" s="889"/>
      <c r="I211" s="904"/>
      <c r="J211" s="367"/>
      <c r="K211" s="620"/>
      <c r="L211" s="975"/>
      <c r="M211" s="1144"/>
      <c r="N211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53" ht="18" hidden="1" customHeight="1" x14ac:dyDescent="0.25">
      <c r="A212" s="25"/>
      <c r="B212" s="67" t="s">
        <v>155</v>
      </c>
      <c r="C212" s="68" t="s">
        <v>156</v>
      </c>
      <c r="D212" s="54" t="s">
        <v>27</v>
      </c>
      <c r="E212" s="55" t="s">
        <v>14</v>
      </c>
      <c r="F212" s="542" t="s">
        <v>15</v>
      </c>
      <c r="G212" s="280">
        <v>114</v>
      </c>
      <c r="H212" s="51">
        <f>G212*(1-$H$4)</f>
        <v>114</v>
      </c>
      <c r="I212" s="367">
        <f>G212/1.2</f>
        <v>95</v>
      </c>
      <c r="J212" s="367"/>
      <c r="K212" s="620"/>
      <c r="L212" s="24"/>
      <c r="M212" s="169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53" ht="18" hidden="1" customHeight="1" x14ac:dyDescent="0.25">
      <c r="A213" s="25"/>
      <c r="B213" s="67" t="s">
        <v>157</v>
      </c>
      <c r="C213" s="68" t="s">
        <v>158</v>
      </c>
      <c r="D213" s="54" t="s">
        <v>27</v>
      </c>
      <c r="E213" s="55" t="s">
        <v>14</v>
      </c>
      <c r="F213" s="542" t="s">
        <v>15</v>
      </c>
      <c r="G213" s="280">
        <v>156</v>
      </c>
      <c r="H213" s="51">
        <f>G213*(1-$H$4)</f>
        <v>156</v>
      </c>
      <c r="I213" s="367">
        <f>G213/1.2</f>
        <v>130</v>
      </c>
      <c r="J213" s="367"/>
      <c r="K213" s="620"/>
      <c r="L213" s="24"/>
      <c r="M213" s="169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53" ht="18" hidden="1" customHeight="1" x14ac:dyDescent="0.25">
      <c r="A214" s="26"/>
      <c r="B214" s="65" t="s">
        <v>159</v>
      </c>
      <c r="C214" s="66" t="s">
        <v>160</v>
      </c>
      <c r="D214" s="201" t="s">
        <v>27</v>
      </c>
      <c r="E214" s="194" t="s">
        <v>14</v>
      </c>
      <c r="F214" s="536" t="s">
        <v>15</v>
      </c>
      <c r="G214" s="281">
        <v>136.80000000000001</v>
      </c>
      <c r="H214" s="199">
        <f>G214*(1-$H$4)</f>
        <v>136.80000000000001</v>
      </c>
      <c r="I214" s="367">
        <f>G214/1.2</f>
        <v>114.00000000000001</v>
      </c>
      <c r="J214" s="367"/>
      <c r="K214" s="620"/>
      <c r="L214" s="24"/>
      <c r="M214" s="169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53" ht="18" customHeight="1" x14ac:dyDescent="0.25">
      <c r="A215" s="40"/>
      <c r="B215" s="893" t="s">
        <v>161</v>
      </c>
      <c r="C215" s="61" t="s">
        <v>162</v>
      </c>
      <c r="D215" s="932" t="s">
        <v>23</v>
      </c>
      <c r="E215" s="933" t="s">
        <v>14</v>
      </c>
      <c r="F215" s="930" t="s">
        <v>15</v>
      </c>
      <c r="G215" s="921">
        <f>'Full price'!G132</f>
        <v>232.8</v>
      </c>
      <c r="H215" s="889">
        <f>G215*(1-$H$4)</f>
        <v>232.8</v>
      </c>
      <c r="I215" s="904">
        <f>G215/1.2</f>
        <v>194.00000000000003</v>
      </c>
      <c r="J215" s="367"/>
      <c r="K215" s="950" t="s">
        <v>1313</v>
      </c>
      <c r="L215" s="236"/>
      <c r="M215" s="1143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53" ht="12.45" customHeight="1" x14ac:dyDescent="0.25">
      <c r="A216" s="25"/>
      <c r="B216" s="893"/>
      <c r="C216" s="77" t="s">
        <v>163</v>
      </c>
      <c r="D216" s="932"/>
      <c r="E216" s="933"/>
      <c r="F216" s="930"/>
      <c r="G216" s="921"/>
      <c r="H216" s="889"/>
      <c r="I216" s="904"/>
      <c r="J216" s="367"/>
      <c r="K216" s="951"/>
      <c r="L216" s="237"/>
      <c r="M216" s="1144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53" ht="15" customHeight="1" x14ac:dyDescent="0.25">
      <c r="A217" s="25"/>
      <c r="B217" s="893" t="s">
        <v>164</v>
      </c>
      <c r="C217" s="61" t="s">
        <v>165</v>
      </c>
      <c r="D217" s="932" t="s">
        <v>16</v>
      </c>
      <c r="E217" s="933" t="s">
        <v>14</v>
      </c>
      <c r="F217" s="930" t="s">
        <v>15</v>
      </c>
      <c r="G217" s="921">
        <f>'Full price'!G133</f>
        <v>207</v>
      </c>
      <c r="H217" s="889">
        <f>G217*(1-$H$4)</f>
        <v>207</v>
      </c>
      <c r="I217" s="904">
        <f>G217/1.2</f>
        <v>172.5</v>
      </c>
      <c r="J217" s="367"/>
      <c r="K217" s="950" t="s">
        <v>1313</v>
      </c>
      <c r="L217" s="236"/>
      <c r="M217" s="1143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53" ht="10.95" customHeight="1" x14ac:dyDescent="0.25">
      <c r="A218" s="25"/>
      <c r="B218" s="893"/>
      <c r="C218" s="77" t="s">
        <v>163</v>
      </c>
      <c r="D218" s="932"/>
      <c r="E218" s="933"/>
      <c r="F218" s="930"/>
      <c r="G218" s="921"/>
      <c r="H218" s="889"/>
      <c r="I218" s="904"/>
      <c r="J218" s="367"/>
      <c r="K218" s="951"/>
      <c r="M218" s="1158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53" ht="15" customHeight="1" x14ac:dyDescent="0.25">
      <c r="A219" s="25"/>
      <c r="B219" s="927" t="s">
        <v>166</v>
      </c>
      <c r="C219" s="68" t="s">
        <v>167</v>
      </c>
      <c r="D219" s="908" t="s">
        <v>16</v>
      </c>
      <c r="E219" s="912" t="s">
        <v>14</v>
      </c>
      <c r="F219" s="923" t="s">
        <v>15</v>
      </c>
      <c r="G219" s="914">
        <f>'Full price'!G134</f>
        <v>267</v>
      </c>
      <c r="H219" s="970">
        <f>G219*(1-$H$4)</f>
        <v>267</v>
      </c>
      <c r="I219" s="904">
        <f>G219/1.2</f>
        <v>222.5</v>
      </c>
      <c r="J219" s="367"/>
      <c r="K219" s="950" t="s">
        <v>1313</v>
      </c>
      <c r="M219" s="1158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spans="1:53" ht="11.55" customHeight="1" x14ac:dyDescent="0.25">
      <c r="A220" s="26"/>
      <c r="B220" s="927"/>
      <c r="C220" s="77" t="s">
        <v>163</v>
      </c>
      <c r="D220" s="908"/>
      <c r="E220" s="912"/>
      <c r="F220" s="923"/>
      <c r="G220" s="914"/>
      <c r="H220" s="970"/>
      <c r="I220" s="904"/>
      <c r="J220" s="367"/>
      <c r="K220" s="951"/>
      <c r="L220" s="237"/>
      <c r="M220" s="1144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53" ht="13.05" customHeight="1" x14ac:dyDescent="0.25">
      <c r="A221" s="353"/>
      <c r="B221" s="893" t="s">
        <v>657</v>
      </c>
      <c r="C221" s="74" t="s">
        <v>658</v>
      </c>
      <c r="D221" s="981" t="s">
        <v>221</v>
      </c>
      <c r="E221" s="224" t="s">
        <v>14</v>
      </c>
      <c r="F221" s="923" t="s">
        <v>15</v>
      </c>
      <c r="G221" s="18">
        <f>G222*0.015</f>
        <v>20.7</v>
      </c>
      <c r="H221" s="19">
        <f t="shared" ref="H221:H222" si="19">G221*(1-$H$4)</f>
        <v>20.7</v>
      </c>
      <c r="I221" s="904">
        <f>G221/1.2</f>
        <v>17.25</v>
      </c>
      <c r="J221" s="367"/>
      <c r="K221" s="619"/>
      <c r="L221" s="1159"/>
      <c r="M221" s="116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</row>
    <row r="222" spans="1:53" ht="13.05" customHeight="1" x14ac:dyDescent="0.25">
      <c r="A222" s="144"/>
      <c r="B222" s="893"/>
      <c r="C222" s="454" t="s">
        <v>1142</v>
      </c>
      <c r="D222" s="981"/>
      <c r="E222" s="208" t="s">
        <v>1141</v>
      </c>
      <c r="F222" s="923"/>
      <c r="G222" s="178">
        <f>'Full price'!G135</f>
        <v>1380</v>
      </c>
      <c r="H222" s="179">
        <f t="shared" si="19"/>
        <v>1380</v>
      </c>
      <c r="I222" s="904"/>
      <c r="J222" s="367"/>
      <c r="K222" s="619"/>
      <c r="L222" s="1161"/>
      <c r="M222" s="1162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</row>
    <row r="223" spans="1:53" ht="13.05" customHeight="1" x14ac:dyDescent="0.25">
      <c r="A223" s="144"/>
      <c r="B223" s="927" t="s">
        <v>659</v>
      </c>
      <c r="C223" s="76" t="s">
        <v>1202</v>
      </c>
      <c r="D223" s="999" t="s">
        <v>221</v>
      </c>
      <c r="E223" s="224" t="s">
        <v>14</v>
      </c>
      <c r="F223" s="923" t="s">
        <v>15</v>
      </c>
      <c r="G223" s="18">
        <f>G224*0.25</f>
        <v>57</v>
      </c>
      <c r="H223" s="19">
        <f t="shared" ref="H223:H224" si="20">G223*(1-$H$4)</f>
        <v>57</v>
      </c>
      <c r="I223" s="904">
        <f>G223/1.2</f>
        <v>47.5</v>
      </c>
      <c r="J223" s="367"/>
      <c r="K223" s="619"/>
      <c r="L223" s="1161"/>
      <c r="M223" s="1162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</row>
    <row r="224" spans="1:53" ht="13.05" customHeight="1" x14ac:dyDescent="0.25">
      <c r="A224" s="144"/>
      <c r="B224" s="927"/>
      <c r="C224" s="454" t="s">
        <v>1143</v>
      </c>
      <c r="D224" s="999"/>
      <c r="E224" s="208" t="s">
        <v>1141</v>
      </c>
      <c r="F224" s="923"/>
      <c r="G224" s="178">
        <f>'Full price'!G136</f>
        <v>228</v>
      </c>
      <c r="H224" s="179">
        <f t="shared" si="20"/>
        <v>228</v>
      </c>
      <c r="I224" s="904"/>
      <c r="J224" s="367"/>
      <c r="K224" s="619"/>
      <c r="L224" s="1161"/>
      <c r="M224" s="1162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</row>
    <row r="225" spans="1:53" ht="13.05" customHeight="1" x14ac:dyDescent="0.25">
      <c r="A225" s="144"/>
      <c r="B225" s="927" t="s">
        <v>1201</v>
      </c>
      <c r="C225" s="76" t="s">
        <v>1203</v>
      </c>
      <c r="D225" s="999" t="s">
        <v>221</v>
      </c>
      <c r="E225" s="224" t="s">
        <v>14</v>
      </c>
      <c r="F225" s="923" t="s">
        <v>15</v>
      </c>
      <c r="G225" s="18">
        <f>G226*0.25</f>
        <v>399</v>
      </c>
      <c r="H225" s="19">
        <f t="shared" ref="H225:H226" si="21">G225*(1-$H$4)</f>
        <v>399</v>
      </c>
      <c r="I225" s="367"/>
      <c r="J225" s="367"/>
      <c r="K225" s="619"/>
      <c r="L225" s="1161"/>
      <c r="M225" s="1162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</row>
    <row r="226" spans="1:53" ht="13.05" customHeight="1" x14ac:dyDescent="0.25">
      <c r="A226" s="354"/>
      <c r="B226" s="927"/>
      <c r="C226" s="454" t="s">
        <v>1143</v>
      </c>
      <c r="D226" s="999"/>
      <c r="E226" s="208" t="s">
        <v>1141</v>
      </c>
      <c r="F226" s="923"/>
      <c r="G226" s="178">
        <f>'Full price'!G137</f>
        <v>1596</v>
      </c>
      <c r="H226" s="179">
        <f t="shared" si="21"/>
        <v>1596</v>
      </c>
      <c r="I226" s="367"/>
      <c r="J226" s="367"/>
      <c r="K226" s="619"/>
      <c r="L226" s="1163"/>
      <c r="M226" s="1164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</row>
    <row r="227" spans="1:53" ht="12" customHeight="1" x14ac:dyDescent="0.25">
      <c r="A227" s="40"/>
      <c r="B227" s="893" t="s">
        <v>168</v>
      </c>
      <c r="C227" s="61" t="s">
        <v>169</v>
      </c>
      <c r="D227" s="981" t="s">
        <v>23</v>
      </c>
      <c r="E227" s="933" t="s">
        <v>14</v>
      </c>
      <c r="F227" s="930" t="s">
        <v>15</v>
      </c>
      <c r="G227" s="921">
        <f>'Full price'!G138</f>
        <v>15.54</v>
      </c>
      <c r="H227" s="889">
        <f>G227*(1-$H$4)</f>
        <v>15.54</v>
      </c>
      <c r="I227" s="904">
        <f>G227/1.2</f>
        <v>12.95</v>
      </c>
      <c r="J227" s="367"/>
      <c r="K227" s="619"/>
      <c r="L227" s="236"/>
      <c r="M227" s="1153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</row>
    <row r="228" spans="1:53" ht="12" customHeight="1" x14ac:dyDescent="0.25">
      <c r="A228" s="25"/>
      <c r="B228" s="893"/>
      <c r="C228" s="454" t="s">
        <v>170</v>
      </c>
      <c r="D228" s="981"/>
      <c r="E228" s="933"/>
      <c r="F228" s="930"/>
      <c r="G228" s="921"/>
      <c r="H228" s="889"/>
      <c r="I228" s="904"/>
      <c r="J228" s="367"/>
      <c r="K228" s="619"/>
      <c r="M228" s="1154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</row>
    <row r="229" spans="1:53" ht="12" customHeight="1" x14ac:dyDescent="0.25">
      <c r="A229" s="25"/>
      <c r="B229" s="927" t="s">
        <v>171</v>
      </c>
      <c r="C229" s="68" t="s">
        <v>172</v>
      </c>
      <c r="D229" s="999" t="s">
        <v>23</v>
      </c>
      <c r="E229" s="912" t="s">
        <v>14</v>
      </c>
      <c r="F229" s="923" t="s">
        <v>15</v>
      </c>
      <c r="G229" s="914">
        <f>'Full price'!G139</f>
        <v>15.9</v>
      </c>
      <c r="H229" s="970">
        <f>G229*(1-$H$4)</f>
        <v>15.9</v>
      </c>
      <c r="I229" s="904">
        <f>G229/1.2</f>
        <v>13.25</v>
      </c>
      <c r="J229" s="367"/>
      <c r="K229" s="619"/>
      <c r="M229" s="1154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</row>
    <row r="230" spans="1:53" ht="12" customHeight="1" x14ac:dyDescent="0.25">
      <c r="A230" s="41"/>
      <c r="B230" s="927"/>
      <c r="C230" s="454" t="s">
        <v>173</v>
      </c>
      <c r="D230" s="999"/>
      <c r="E230" s="912"/>
      <c r="F230" s="923"/>
      <c r="G230" s="914"/>
      <c r="H230" s="970"/>
      <c r="I230" s="904"/>
      <c r="J230" s="367"/>
      <c r="K230" s="619"/>
      <c r="L230" s="237"/>
      <c r="M230" s="1155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</row>
    <row r="231" spans="1:53" ht="23.25" customHeight="1" x14ac:dyDescent="0.25">
      <c r="A231" s="25"/>
      <c r="B231" s="893" t="s">
        <v>174</v>
      </c>
      <c r="C231" s="69" t="s">
        <v>175</v>
      </c>
      <c r="D231" s="932" t="s">
        <v>16</v>
      </c>
      <c r="E231" s="933" t="s">
        <v>14</v>
      </c>
      <c r="F231" s="897" t="s">
        <v>18</v>
      </c>
      <c r="G231" s="921">
        <f>'Full price'!G140</f>
        <v>429</v>
      </c>
      <c r="H231" s="889">
        <f>G231*(1-$H$4)</f>
        <v>429</v>
      </c>
      <c r="I231" s="904">
        <f>G231/1.2</f>
        <v>357.5</v>
      </c>
      <c r="J231" s="367"/>
      <c r="K231" s="620"/>
      <c r="L231" s="974"/>
      <c r="M231" s="1143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spans="1:53" ht="23.25" customHeight="1" x14ac:dyDescent="0.25">
      <c r="A232" s="26"/>
      <c r="B232" s="893"/>
      <c r="C232" s="77" t="s">
        <v>176</v>
      </c>
      <c r="D232" s="932"/>
      <c r="E232" s="933"/>
      <c r="F232" s="897"/>
      <c r="G232" s="921"/>
      <c r="H232" s="889"/>
      <c r="I232" s="904"/>
      <c r="J232" s="367"/>
      <c r="K232" s="620"/>
      <c r="L232" s="975"/>
      <c r="M232" s="1144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53" ht="19.95" customHeight="1" x14ac:dyDescent="0.25">
      <c r="A233" s="144"/>
      <c r="B233" s="893" t="s">
        <v>615</v>
      </c>
      <c r="C233" s="61" t="s">
        <v>618</v>
      </c>
      <c r="D233" s="894" t="s">
        <v>17</v>
      </c>
      <c r="E233" s="980" t="s">
        <v>14</v>
      </c>
      <c r="F233" s="930" t="s">
        <v>15</v>
      </c>
      <c r="G233" s="1173">
        <f>'Full price'!G141</f>
        <v>459</v>
      </c>
      <c r="H233" s="987">
        <f>G233*(1-$H$4)</f>
        <v>459</v>
      </c>
      <c r="I233" s="904">
        <f>G233/1.2</f>
        <v>382.5</v>
      </c>
      <c r="J233" s="367"/>
      <c r="K233" s="619"/>
      <c r="L233" s="1056"/>
      <c r="M233" s="258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</row>
    <row r="234" spans="1:53" ht="19.95" customHeight="1" x14ac:dyDescent="0.25">
      <c r="A234" s="144"/>
      <c r="B234" s="893"/>
      <c r="C234" s="77" t="s">
        <v>619</v>
      </c>
      <c r="D234" s="894"/>
      <c r="E234" s="980"/>
      <c r="F234" s="930"/>
      <c r="G234" s="1173"/>
      <c r="H234" s="987"/>
      <c r="I234" s="904"/>
      <c r="J234" s="367"/>
      <c r="K234" s="619"/>
      <c r="L234" s="1151"/>
      <c r="M234" s="26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</row>
    <row r="235" spans="1:53" ht="13.95" customHeight="1" x14ac:dyDescent="0.25">
      <c r="A235" s="144"/>
      <c r="B235" s="893" t="s">
        <v>616</v>
      </c>
      <c r="C235" s="61" t="s">
        <v>620</v>
      </c>
      <c r="D235" s="291" t="s">
        <v>17</v>
      </c>
      <c r="E235" s="279" t="s">
        <v>14</v>
      </c>
      <c r="F235" s="534" t="s">
        <v>15</v>
      </c>
      <c r="G235" s="358">
        <f>'Full price'!G141</f>
        <v>459</v>
      </c>
      <c r="H235" s="360">
        <f t="shared" ref="H235:H237" si="22">G235*(1-$H$4)</f>
        <v>459</v>
      </c>
      <c r="I235" s="367">
        <f>G235/1.2</f>
        <v>382.5</v>
      </c>
      <c r="J235" s="367"/>
      <c r="K235" s="619"/>
      <c r="L235" s="1056"/>
      <c r="M235" s="258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</row>
    <row r="236" spans="1:53" ht="13.95" customHeight="1" x14ac:dyDescent="0.25">
      <c r="A236" s="144"/>
      <c r="B236" s="893"/>
      <c r="C236" s="985" t="s">
        <v>622</v>
      </c>
      <c r="D236" s="187" t="s">
        <v>16</v>
      </c>
      <c r="E236" s="203" t="s">
        <v>14</v>
      </c>
      <c r="F236" s="541" t="s">
        <v>18</v>
      </c>
      <c r="G236" s="283">
        <f>'Full price'!G143</f>
        <v>207.9</v>
      </c>
      <c r="H236" s="359">
        <f t="shared" si="22"/>
        <v>207.9</v>
      </c>
      <c r="I236" s="367">
        <f t="shared" ref="I236:I240" si="23">G236/1.2</f>
        <v>173.25</v>
      </c>
      <c r="J236" s="367"/>
      <c r="K236" s="619"/>
      <c r="L236" s="1151"/>
      <c r="M236" s="26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</row>
    <row r="237" spans="1:53" ht="13.95" customHeight="1" x14ac:dyDescent="0.25">
      <c r="A237" s="144"/>
      <c r="B237" s="893"/>
      <c r="C237" s="986"/>
      <c r="D237" s="289" t="s">
        <v>746</v>
      </c>
      <c r="E237" s="290" t="s">
        <v>14</v>
      </c>
      <c r="F237" s="541" t="s">
        <v>18</v>
      </c>
      <c r="G237" s="283">
        <f>'Full price'!G144</f>
        <v>142.80000000000001</v>
      </c>
      <c r="H237" s="359">
        <f t="shared" si="22"/>
        <v>142.80000000000001</v>
      </c>
      <c r="I237" s="367">
        <f t="shared" si="23"/>
        <v>119.00000000000001</v>
      </c>
      <c r="J237" s="367"/>
      <c r="K237" s="619"/>
      <c r="L237" s="1151"/>
      <c r="M237" s="26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</row>
    <row r="238" spans="1:53" ht="13.95" customHeight="1" x14ac:dyDescent="0.25">
      <c r="A238" s="144"/>
      <c r="B238" s="893" t="s">
        <v>617</v>
      </c>
      <c r="C238" s="61" t="s">
        <v>621</v>
      </c>
      <c r="D238" s="291" t="s">
        <v>17</v>
      </c>
      <c r="E238" s="279" t="s">
        <v>14</v>
      </c>
      <c r="F238" s="534" t="s">
        <v>15</v>
      </c>
      <c r="G238" s="358">
        <f>'Full price'!G145</f>
        <v>333.9</v>
      </c>
      <c r="H238" s="360">
        <f t="shared" ref="H238:H240" si="24">G238*(1-$H$4)</f>
        <v>333.9</v>
      </c>
      <c r="I238" s="367">
        <f t="shared" si="23"/>
        <v>278.25</v>
      </c>
      <c r="J238" s="367"/>
      <c r="K238" s="619"/>
      <c r="L238" s="1151"/>
      <c r="M238" s="26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</row>
    <row r="239" spans="1:53" ht="13.95" customHeight="1" x14ac:dyDescent="0.25">
      <c r="A239" s="144"/>
      <c r="B239" s="893"/>
      <c r="C239" s="985" t="s">
        <v>623</v>
      </c>
      <c r="D239" s="187" t="s">
        <v>16</v>
      </c>
      <c r="E239" s="203" t="s">
        <v>14</v>
      </c>
      <c r="F239" s="541" t="s">
        <v>18</v>
      </c>
      <c r="G239" s="283">
        <f>'Full price'!G146</f>
        <v>166.2</v>
      </c>
      <c r="H239" s="359">
        <f t="shared" si="24"/>
        <v>166.2</v>
      </c>
      <c r="I239" s="367">
        <f t="shared" si="23"/>
        <v>138.5</v>
      </c>
      <c r="J239" s="367"/>
      <c r="K239" s="619"/>
      <c r="L239" s="1151"/>
      <c r="M239" s="26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</row>
    <row r="240" spans="1:53" ht="13.95" customHeight="1" x14ac:dyDescent="0.25">
      <c r="A240" s="26"/>
      <c r="B240" s="893"/>
      <c r="C240" s="986"/>
      <c r="D240" s="289" t="s">
        <v>746</v>
      </c>
      <c r="E240" s="290" t="s">
        <v>14</v>
      </c>
      <c r="F240" s="541" t="s">
        <v>18</v>
      </c>
      <c r="G240" s="283">
        <f>'Full price'!G147</f>
        <v>111.9</v>
      </c>
      <c r="H240" s="359">
        <f t="shared" si="24"/>
        <v>111.9</v>
      </c>
      <c r="I240" s="367">
        <f t="shared" si="23"/>
        <v>93.250000000000014</v>
      </c>
      <c r="J240" s="367"/>
      <c r="K240" s="619"/>
      <c r="L240" s="1057"/>
      <c r="M240" s="259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</row>
    <row r="241" spans="1:53" ht="19.95" customHeight="1" x14ac:dyDescent="0.25">
      <c r="A241" s="144"/>
      <c r="B241" s="893" t="s">
        <v>177</v>
      </c>
      <c r="C241" s="61" t="s">
        <v>178</v>
      </c>
      <c r="D241" s="932" t="s">
        <v>56</v>
      </c>
      <c r="E241" s="933" t="s">
        <v>14</v>
      </c>
      <c r="F241" s="906" t="s">
        <v>1185</v>
      </c>
      <c r="G241" s="988">
        <f>'Full price'!G149</f>
        <v>389.7</v>
      </c>
      <c r="H241" s="924">
        <f>G241*(1-$H$4)</f>
        <v>389.7</v>
      </c>
      <c r="I241" s="904">
        <f>G241/1.2</f>
        <v>324.75</v>
      </c>
      <c r="J241" s="367"/>
      <c r="K241" s="950" t="s">
        <v>1313</v>
      </c>
      <c r="L241" s="1151"/>
      <c r="M241" s="1154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</row>
    <row r="242" spans="1:53" ht="19.95" customHeight="1" x14ac:dyDescent="0.25">
      <c r="A242" s="144"/>
      <c r="B242" s="893"/>
      <c r="C242" s="77" t="s">
        <v>179</v>
      </c>
      <c r="D242" s="932"/>
      <c r="E242" s="933"/>
      <c r="F242" s="907"/>
      <c r="G242" s="988"/>
      <c r="H242" s="924"/>
      <c r="I242" s="904"/>
      <c r="J242" s="367"/>
      <c r="K242" s="951"/>
      <c r="L242" s="1151"/>
      <c r="M242" s="1154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</row>
    <row r="243" spans="1:53" ht="19.95" customHeight="1" x14ac:dyDescent="0.25">
      <c r="A243" s="144"/>
      <c r="B243" s="927" t="s">
        <v>180</v>
      </c>
      <c r="C243" s="68" t="s">
        <v>178</v>
      </c>
      <c r="D243" s="908" t="s">
        <v>56</v>
      </c>
      <c r="E243" s="912" t="s">
        <v>14</v>
      </c>
      <c r="F243" s="923" t="s">
        <v>15</v>
      </c>
      <c r="G243" s="989">
        <f>'Full price'!G150</f>
        <v>561.6</v>
      </c>
      <c r="H243" s="984">
        <f>G243*(1-$H$4)</f>
        <v>561.6</v>
      </c>
      <c r="I243" s="904">
        <f>G243/1.2</f>
        <v>468.00000000000006</v>
      </c>
      <c r="J243" s="367"/>
      <c r="K243" s="950" t="s">
        <v>1313</v>
      </c>
      <c r="L243" s="1151"/>
      <c r="M243" s="1154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</row>
    <row r="244" spans="1:53" ht="19.95" customHeight="1" x14ac:dyDescent="0.25">
      <c r="A244" s="145"/>
      <c r="B244" s="927"/>
      <c r="C244" s="77" t="s">
        <v>181</v>
      </c>
      <c r="D244" s="908"/>
      <c r="E244" s="912"/>
      <c r="F244" s="923"/>
      <c r="G244" s="989"/>
      <c r="H244" s="984"/>
      <c r="I244" s="904"/>
      <c r="J244" s="367"/>
      <c r="K244" s="951"/>
      <c r="L244" s="1057"/>
      <c r="M244" s="1155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</row>
    <row r="245" spans="1:53" ht="25.95" customHeight="1" x14ac:dyDescent="0.25">
      <c r="A245" s="146"/>
      <c r="B245" s="893" t="s">
        <v>182</v>
      </c>
      <c r="C245" s="61" t="s">
        <v>183</v>
      </c>
      <c r="D245" s="932" t="s">
        <v>56</v>
      </c>
      <c r="E245" s="933" t="s">
        <v>14</v>
      </c>
      <c r="F245" s="930" t="s">
        <v>15</v>
      </c>
      <c r="G245" s="988">
        <f>'Full price'!G151</f>
        <v>856.8</v>
      </c>
      <c r="H245" s="924">
        <f>G245*(1-$H$4)</f>
        <v>856.8</v>
      </c>
      <c r="I245" s="904">
        <f>G245/1.2</f>
        <v>714</v>
      </c>
      <c r="J245" s="367"/>
      <c r="K245" s="950" t="s">
        <v>1313</v>
      </c>
      <c r="L245" s="957"/>
      <c r="M245" s="1153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</row>
    <row r="246" spans="1:53" ht="25.95" customHeight="1" x14ac:dyDescent="0.25">
      <c r="A246" s="145"/>
      <c r="B246" s="893"/>
      <c r="C246" s="77" t="s">
        <v>600</v>
      </c>
      <c r="D246" s="932"/>
      <c r="E246" s="933"/>
      <c r="F246" s="930"/>
      <c r="G246" s="988"/>
      <c r="H246" s="924"/>
      <c r="I246" s="904"/>
      <c r="J246" s="367"/>
      <c r="K246" s="951"/>
      <c r="L246" s="958"/>
      <c r="M246" s="1155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</row>
    <row r="247" spans="1:53" ht="19.95" customHeight="1" x14ac:dyDescent="0.25">
      <c r="A247" s="25"/>
      <c r="B247" s="70" t="s">
        <v>184</v>
      </c>
      <c r="C247" s="976" t="s">
        <v>185</v>
      </c>
      <c r="D247" s="187" t="s">
        <v>186</v>
      </c>
      <c r="E247" s="203" t="s">
        <v>14</v>
      </c>
      <c r="F247" s="541" t="s">
        <v>18</v>
      </c>
      <c r="G247" s="283">
        <f>'Full price'!G153</f>
        <v>924</v>
      </c>
      <c r="H247" s="195">
        <f t="shared" ref="H247:H253" si="25">G247*(1-$H$4)</f>
        <v>924</v>
      </c>
      <c r="I247" s="367">
        <f>G247/1.2</f>
        <v>770</v>
      </c>
      <c r="J247" s="367"/>
      <c r="K247" s="619"/>
      <c r="L247" s="251"/>
      <c r="M247" s="1143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</row>
    <row r="248" spans="1:53" ht="19.95" customHeight="1" x14ac:dyDescent="0.25">
      <c r="A248" s="40"/>
      <c r="B248" s="72" t="s">
        <v>187</v>
      </c>
      <c r="C248" s="977"/>
      <c r="D248" s="188" t="s">
        <v>1559</v>
      </c>
      <c r="E248" s="194" t="s">
        <v>14</v>
      </c>
      <c r="F248" s="541" t="s">
        <v>18</v>
      </c>
      <c r="G248" s="283">
        <f>'Full price'!G155</f>
        <v>1230</v>
      </c>
      <c r="H248" s="199">
        <f t="shared" si="25"/>
        <v>1230</v>
      </c>
      <c r="I248" s="367">
        <f t="shared" ref="I248:I252" si="26">G248/1.2</f>
        <v>1025</v>
      </c>
      <c r="J248" s="367"/>
      <c r="K248" s="619"/>
      <c r="L248" s="222"/>
      <c r="M248" s="1158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</row>
    <row r="249" spans="1:53" ht="19.95" customHeight="1" x14ac:dyDescent="0.25">
      <c r="A249" s="40"/>
      <c r="B249" s="70" t="s">
        <v>188</v>
      </c>
      <c r="C249" s="976" t="s">
        <v>189</v>
      </c>
      <c r="D249" s="187" t="s">
        <v>186</v>
      </c>
      <c r="E249" s="203" t="s">
        <v>14</v>
      </c>
      <c r="F249" s="534" t="s">
        <v>15</v>
      </c>
      <c r="G249" s="283">
        <f>'Full price'!G156</f>
        <v>687</v>
      </c>
      <c r="H249" s="195">
        <f t="shared" si="25"/>
        <v>687</v>
      </c>
      <c r="I249" s="367">
        <f t="shared" si="26"/>
        <v>572.5</v>
      </c>
      <c r="J249" s="367"/>
      <c r="K249" s="619"/>
      <c r="L249" s="222"/>
      <c r="M249" s="1158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</row>
    <row r="250" spans="1:53" ht="19.95" customHeight="1" x14ac:dyDescent="0.25">
      <c r="A250" s="40"/>
      <c r="B250" s="72" t="s">
        <v>190</v>
      </c>
      <c r="C250" s="977"/>
      <c r="D250" s="188" t="s">
        <v>1559</v>
      </c>
      <c r="E250" s="194" t="s">
        <v>14</v>
      </c>
      <c r="F250" s="541" t="s">
        <v>18</v>
      </c>
      <c r="G250" s="283">
        <f>'Full price'!G158</f>
        <v>936</v>
      </c>
      <c r="H250" s="199">
        <f t="shared" si="25"/>
        <v>936</v>
      </c>
      <c r="I250" s="367">
        <f t="shared" si="26"/>
        <v>780</v>
      </c>
      <c r="J250" s="367"/>
      <c r="K250" s="620"/>
      <c r="L250" s="222"/>
      <c r="M250" s="1158"/>
      <c r="N250" s="10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spans="1:53" ht="19.95" customHeight="1" x14ac:dyDescent="0.25">
      <c r="A251" s="40"/>
      <c r="B251" s="71" t="s">
        <v>191</v>
      </c>
      <c r="C251" s="976" t="s">
        <v>192</v>
      </c>
      <c r="D251" s="187" t="s">
        <v>186</v>
      </c>
      <c r="E251" s="203" t="s">
        <v>14</v>
      </c>
      <c r="F251" s="534" t="s">
        <v>15</v>
      </c>
      <c r="G251" s="283">
        <f>'Full price'!G159</f>
        <v>780</v>
      </c>
      <c r="H251" s="195">
        <f t="shared" si="25"/>
        <v>780</v>
      </c>
      <c r="I251" s="367">
        <f t="shared" si="26"/>
        <v>650</v>
      </c>
      <c r="J251" s="367"/>
      <c r="K251" s="620"/>
      <c r="L251" s="222"/>
      <c r="M251" s="1158"/>
      <c r="N251" s="10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53" ht="19.95" customHeight="1" x14ac:dyDescent="0.25">
      <c r="A252" s="41"/>
      <c r="B252" s="72" t="s">
        <v>193</v>
      </c>
      <c r="C252" s="977"/>
      <c r="D252" s="188" t="s">
        <v>1559</v>
      </c>
      <c r="E252" s="194" t="s">
        <v>14</v>
      </c>
      <c r="F252" s="541" t="s">
        <v>18</v>
      </c>
      <c r="G252" s="283">
        <f>'Full price'!G161</f>
        <v>1056</v>
      </c>
      <c r="H252" s="199">
        <f t="shared" si="25"/>
        <v>1056</v>
      </c>
      <c r="I252" s="367">
        <f t="shared" si="26"/>
        <v>880</v>
      </c>
      <c r="J252" s="367"/>
      <c r="K252" s="620"/>
      <c r="L252" s="244"/>
      <c r="M252" s="1144"/>
      <c r="N252" s="10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53" ht="16.05" customHeight="1" x14ac:dyDescent="0.25">
      <c r="A253" s="29"/>
      <c r="B253" s="913" t="s">
        <v>194</v>
      </c>
      <c r="C253" s="978" t="s">
        <v>521</v>
      </c>
      <c r="D253" s="932" t="s">
        <v>16</v>
      </c>
      <c r="E253" s="990" t="s">
        <v>14</v>
      </c>
      <c r="F253" s="930" t="s">
        <v>15</v>
      </c>
      <c r="G253" s="921">
        <f>'Full price'!G162</f>
        <v>189.6</v>
      </c>
      <c r="H253" s="1060">
        <f t="shared" si="25"/>
        <v>189.6</v>
      </c>
      <c r="I253" s="904">
        <f>G253/1.2</f>
        <v>158</v>
      </c>
      <c r="J253" s="367"/>
      <c r="K253" s="950" t="s">
        <v>1313</v>
      </c>
      <c r="L253" s="1112"/>
      <c r="M253" s="1153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53" ht="16.05" customHeight="1" x14ac:dyDescent="0.25">
      <c r="A254" s="25"/>
      <c r="B254" s="913"/>
      <c r="C254" s="978"/>
      <c r="D254" s="932"/>
      <c r="E254" s="990"/>
      <c r="F254" s="930"/>
      <c r="G254" s="921"/>
      <c r="H254" s="1060"/>
      <c r="I254" s="904"/>
      <c r="J254" s="367"/>
      <c r="K254" s="951"/>
      <c r="L254" s="1152"/>
      <c r="M254" s="1155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spans="1:53" ht="9" customHeight="1" x14ac:dyDescent="0.25">
      <c r="A255" s="25"/>
      <c r="B255" s="913" t="s">
        <v>195</v>
      </c>
      <c r="C255" s="978" t="s">
        <v>196</v>
      </c>
      <c r="D255" s="932" t="s">
        <v>23</v>
      </c>
      <c r="E255" s="933" t="s">
        <v>14</v>
      </c>
      <c r="F255" s="897" t="s">
        <v>18</v>
      </c>
      <c r="G255" s="921">
        <f>'Full price'!G163</f>
        <v>73.8</v>
      </c>
      <c r="H255" s="889">
        <f>G255*(1-$H$4)</f>
        <v>73.8</v>
      </c>
      <c r="I255" s="904">
        <f>G255/1.2</f>
        <v>61.5</v>
      </c>
      <c r="J255" s="367"/>
      <c r="K255" s="620"/>
      <c r="M255" s="169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spans="1:53" ht="9" customHeight="1" x14ac:dyDescent="0.25">
      <c r="A256" s="25"/>
      <c r="B256" s="913"/>
      <c r="C256" s="978"/>
      <c r="D256" s="932"/>
      <c r="E256" s="933"/>
      <c r="F256" s="897"/>
      <c r="G256" s="921"/>
      <c r="H256" s="889"/>
      <c r="I256" s="904"/>
      <c r="J256" s="367"/>
      <c r="K256" s="620"/>
      <c r="M256" s="169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spans="1:27" ht="9" customHeight="1" x14ac:dyDescent="0.25">
      <c r="A257" s="25"/>
      <c r="B257" s="913" t="s">
        <v>197</v>
      </c>
      <c r="C257" s="978" t="s">
        <v>198</v>
      </c>
      <c r="D257" s="932" t="s">
        <v>23</v>
      </c>
      <c r="E257" s="933" t="s">
        <v>14</v>
      </c>
      <c r="F257" s="897" t="s">
        <v>18</v>
      </c>
      <c r="G257" s="921">
        <f>'Full price'!G164</f>
        <v>80.400000000000006</v>
      </c>
      <c r="H257" s="889">
        <f>G257*(1-$H$4)</f>
        <v>80.400000000000006</v>
      </c>
      <c r="I257" s="904">
        <f>G257/1.2</f>
        <v>67.000000000000014</v>
      </c>
      <c r="J257" s="367"/>
      <c r="K257" s="620"/>
      <c r="M257" s="169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spans="1:27" ht="9" customHeight="1" x14ac:dyDescent="0.25">
      <c r="A258" s="25"/>
      <c r="B258" s="913"/>
      <c r="C258" s="978"/>
      <c r="D258" s="932"/>
      <c r="E258" s="933"/>
      <c r="F258" s="897"/>
      <c r="G258" s="921"/>
      <c r="H258" s="889"/>
      <c r="I258" s="904"/>
      <c r="J258" s="367"/>
      <c r="K258" s="620"/>
      <c r="M258" s="169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spans="1:27" ht="9" customHeight="1" x14ac:dyDescent="0.25">
      <c r="A259" s="25"/>
      <c r="B259" s="913" t="s">
        <v>199</v>
      </c>
      <c r="C259" s="978" t="s">
        <v>200</v>
      </c>
      <c r="D259" s="932" t="s">
        <v>23</v>
      </c>
      <c r="E259" s="933" t="s">
        <v>14</v>
      </c>
      <c r="F259" s="897" t="s">
        <v>18</v>
      </c>
      <c r="G259" s="921">
        <f>'Full price'!G165</f>
        <v>78.900000000000006</v>
      </c>
      <c r="H259" s="889">
        <f>G259*(1-$H$4)</f>
        <v>78.900000000000006</v>
      </c>
      <c r="I259" s="904">
        <f>G259/1.2</f>
        <v>65.750000000000014</v>
      </c>
      <c r="J259" s="367"/>
      <c r="K259" s="620"/>
      <c r="L259" s="236"/>
      <c r="M259" s="1143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spans="1:27" ht="9" customHeight="1" x14ac:dyDescent="0.25">
      <c r="A260" s="25"/>
      <c r="B260" s="913"/>
      <c r="C260" s="978"/>
      <c r="D260" s="932"/>
      <c r="E260" s="933"/>
      <c r="F260" s="897"/>
      <c r="G260" s="921"/>
      <c r="H260" s="889"/>
      <c r="I260" s="904"/>
      <c r="J260" s="367"/>
      <c r="K260" s="620"/>
      <c r="L260" s="237"/>
      <c r="M260" s="1144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 ht="9" customHeight="1" x14ac:dyDescent="0.25">
      <c r="A261" s="25"/>
      <c r="B261" s="913" t="s">
        <v>201</v>
      </c>
      <c r="C261" s="978" t="s">
        <v>202</v>
      </c>
      <c r="D261" s="932" t="s">
        <v>56</v>
      </c>
      <c r="E261" s="933" t="s">
        <v>14</v>
      </c>
      <c r="F261" s="930" t="s">
        <v>15</v>
      </c>
      <c r="G261" s="921">
        <f>'Full price'!G169</f>
        <v>36.299999999999997</v>
      </c>
      <c r="H261" s="889">
        <f>G261*(1-$H$4)</f>
        <v>36.299999999999997</v>
      </c>
      <c r="I261" s="904">
        <f>G261/1.2</f>
        <v>30.25</v>
      </c>
      <c r="J261" s="367"/>
      <c r="K261" s="620"/>
      <c r="L261" s="236"/>
      <c r="M261" s="1143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spans="1:27" ht="9" customHeight="1" x14ac:dyDescent="0.25">
      <c r="A262" s="25"/>
      <c r="B262" s="913"/>
      <c r="C262" s="978"/>
      <c r="D262" s="932"/>
      <c r="E262" s="933"/>
      <c r="F262" s="930"/>
      <c r="G262" s="921"/>
      <c r="H262" s="889"/>
      <c r="I262" s="904"/>
      <c r="J262" s="367"/>
      <c r="K262" s="620"/>
      <c r="L262" s="237"/>
      <c r="M262" s="1144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spans="1:27" s="5" customFormat="1" ht="9" customHeight="1" x14ac:dyDescent="0.25">
      <c r="A263" s="25"/>
      <c r="B263" s="913" t="s">
        <v>203</v>
      </c>
      <c r="C263" s="978" t="s">
        <v>204</v>
      </c>
      <c r="D263" s="932" t="s">
        <v>23</v>
      </c>
      <c r="E263" s="933" t="s">
        <v>14</v>
      </c>
      <c r="F263" s="930" t="s">
        <v>15</v>
      </c>
      <c r="G263" s="921">
        <f>'Full price'!G170</f>
        <v>77.94</v>
      </c>
      <c r="H263" s="889">
        <f>G263*(1-$H$4)</f>
        <v>77.94</v>
      </c>
      <c r="I263" s="904">
        <f>G263/1.2</f>
        <v>64.95</v>
      </c>
      <c r="J263" s="367"/>
      <c r="K263" s="620"/>
      <c r="L263" s="236"/>
      <c r="M263" s="1143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 s="5" customFormat="1" ht="9" customHeight="1" x14ac:dyDescent="0.25">
      <c r="A264" s="25"/>
      <c r="B264" s="913"/>
      <c r="C264" s="978"/>
      <c r="D264" s="932"/>
      <c r="E264" s="933"/>
      <c r="F264" s="930"/>
      <c r="G264" s="921"/>
      <c r="H264" s="889"/>
      <c r="I264" s="904"/>
      <c r="J264" s="367"/>
      <c r="K264" s="620"/>
      <c r="L264" s="237"/>
      <c r="M264" s="1144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 s="5" customFormat="1" ht="9" customHeight="1" x14ac:dyDescent="0.25">
      <c r="A265" s="25"/>
      <c r="B265" s="913" t="s">
        <v>205</v>
      </c>
      <c r="C265" s="978" t="s">
        <v>206</v>
      </c>
      <c r="D265" s="932" t="s">
        <v>23</v>
      </c>
      <c r="E265" s="933" t="s">
        <v>14</v>
      </c>
      <c r="F265" s="930" t="s">
        <v>15</v>
      </c>
      <c r="G265" s="921">
        <f>'Full price'!G171</f>
        <v>82.08</v>
      </c>
      <c r="H265" s="889">
        <f>G265*(1-$H$4)</f>
        <v>82.08</v>
      </c>
      <c r="I265" s="904">
        <f>G265/1.2</f>
        <v>68.400000000000006</v>
      </c>
      <c r="J265" s="367"/>
      <c r="K265" s="620"/>
      <c r="L265" s="236"/>
      <c r="M265" s="1143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spans="1:27" s="5" customFormat="1" ht="9" customHeight="1" x14ac:dyDescent="0.25">
      <c r="A266" s="25"/>
      <c r="B266" s="913"/>
      <c r="C266" s="978"/>
      <c r="D266" s="932"/>
      <c r="E266" s="933"/>
      <c r="F266" s="930"/>
      <c r="G266" s="921"/>
      <c r="H266" s="889"/>
      <c r="I266" s="904"/>
      <c r="J266" s="367"/>
      <c r="K266" s="620"/>
      <c r="L266" s="237"/>
      <c r="M266" s="1144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 s="5" customFormat="1" ht="9" customHeight="1" x14ac:dyDescent="0.25">
      <c r="A267" s="25"/>
      <c r="B267" s="913" t="s">
        <v>207</v>
      </c>
      <c r="C267" s="978" t="s">
        <v>208</v>
      </c>
      <c r="D267" s="932" t="s">
        <v>23</v>
      </c>
      <c r="E267" s="933" t="s">
        <v>14</v>
      </c>
      <c r="F267" s="930" t="s">
        <v>15</v>
      </c>
      <c r="G267" s="921">
        <f>'Full price'!G167</f>
        <v>18</v>
      </c>
      <c r="H267" s="889">
        <f>G267*(1-$H$4)</f>
        <v>18</v>
      </c>
      <c r="I267" s="904">
        <f>G267/1.2</f>
        <v>15</v>
      </c>
      <c r="J267" s="367"/>
      <c r="K267" s="620"/>
      <c r="L267" s="236"/>
      <c r="M267" s="257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 s="5" customFormat="1" ht="9" customHeight="1" x14ac:dyDescent="0.25">
      <c r="A268" s="25"/>
      <c r="B268" s="913"/>
      <c r="C268" s="978"/>
      <c r="D268" s="932"/>
      <c r="E268" s="933"/>
      <c r="F268" s="930"/>
      <c r="G268" s="921"/>
      <c r="H268" s="889"/>
      <c r="I268" s="904"/>
      <c r="J268" s="367"/>
      <c r="K268" s="620"/>
      <c r="L268" s="2"/>
      <c r="M268" s="169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 s="5" customFormat="1" ht="9" customHeight="1" x14ac:dyDescent="0.25">
      <c r="A269" s="25"/>
      <c r="B269" s="910" t="s">
        <v>209</v>
      </c>
      <c r="C269" s="1172" t="s">
        <v>210</v>
      </c>
      <c r="D269" s="908" t="s">
        <v>23</v>
      </c>
      <c r="E269" s="912" t="s">
        <v>14</v>
      </c>
      <c r="F269" s="897" t="s">
        <v>18</v>
      </c>
      <c r="G269" s="914">
        <f>'Full price'!G168</f>
        <v>32.4</v>
      </c>
      <c r="H269" s="970">
        <f>G269*(1-$H$4)</f>
        <v>32.4</v>
      </c>
      <c r="I269" s="904">
        <f>G269/1.2</f>
        <v>27</v>
      </c>
      <c r="J269" s="367"/>
      <c r="K269" s="620"/>
      <c r="L269" s="2"/>
      <c r="M269" s="169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 s="5" customFormat="1" ht="9" customHeight="1" x14ac:dyDescent="0.25">
      <c r="A270" s="26"/>
      <c r="B270" s="910"/>
      <c r="C270" s="1172"/>
      <c r="D270" s="908"/>
      <c r="E270" s="912"/>
      <c r="F270" s="897"/>
      <c r="G270" s="914"/>
      <c r="H270" s="970"/>
      <c r="I270" s="904"/>
      <c r="J270" s="367"/>
      <c r="K270" s="620"/>
      <c r="L270" s="237"/>
      <c r="M270" s="25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spans="1:27" s="5" customFormat="1" ht="18" customHeight="1" x14ac:dyDescent="0.25">
      <c r="A271" s="25"/>
      <c r="B271" s="913" t="s">
        <v>211</v>
      </c>
      <c r="C271" s="978" t="s">
        <v>483</v>
      </c>
      <c r="D271" s="932" t="s">
        <v>13</v>
      </c>
      <c r="E271" s="933" t="s">
        <v>14</v>
      </c>
      <c r="F271" s="930" t="s">
        <v>15</v>
      </c>
      <c r="G271" s="921">
        <f>'Full price'!G172</f>
        <v>359.4</v>
      </c>
      <c r="H271" s="924">
        <f>G271*(1-$H$4)</f>
        <v>359.4</v>
      </c>
      <c r="I271" s="904">
        <f>G271/1.2</f>
        <v>299.5</v>
      </c>
      <c r="J271" s="367"/>
      <c r="K271" s="620"/>
      <c r="L271" s="1146"/>
      <c r="M271" s="1143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 s="5" customFormat="1" ht="18" customHeight="1" x14ac:dyDescent="0.25">
      <c r="A272" s="25"/>
      <c r="B272" s="913"/>
      <c r="C272" s="978"/>
      <c r="D272" s="932"/>
      <c r="E272" s="933"/>
      <c r="F272" s="930"/>
      <c r="G272" s="921"/>
      <c r="H272" s="924"/>
      <c r="I272" s="904"/>
      <c r="J272" s="367"/>
      <c r="K272" s="620"/>
      <c r="L272" s="1147"/>
      <c r="M272" s="1144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spans="1:27" s="5" customFormat="1" ht="18" customHeight="1" x14ac:dyDescent="0.25">
      <c r="A273" s="25"/>
      <c r="B273" s="913" t="s">
        <v>212</v>
      </c>
      <c r="C273" s="1061" t="s">
        <v>484</v>
      </c>
      <c r="D273" s="932" t="s">
        <v>13</v>
      </c>
      <c r="E273" s="933" t="s">
        <v>14</v>
      </c>
      <c r="F273" s="930" t="s">
        <v>15</v>
      </c>
      <c r="G273" s="921">
        <f>'Full price'!G173</f>
        <v>597.6</v>
      </c>
      <c r="H273" s="924">
        <f>G273*(1-$H$4)</f>
        <v>597.6</v>
      </c>
      <c r="I273" s="904">
        <f>G273/1.2</f>
        <v>498.00000000000006</v>
      </c>
      <c r="J273" s="367"/>
      <c r="K273" s="620"/>
      <c r="L273" s="1146"/>
      <c r="M273" s="1143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spans="1:27" s="5" customFormat="1" ht="18" customHeight="1" x14ac:dyDescent="0.25">
      <c r="A274" s="25"/>
      <c r="B274" s="913"/>
      <c r="C274" s="1061"/>
      <c r="D274" s="932"/>
      <c r="E274" s="933"/>
      <c r="F274" s="930"/>
      <c r="G274" s="921"/>
      <c r="H274" s="924"/>
      <c r="I274" s="904"/>
      <c r="J274" s="367"/>
      <c r="K274" s="620"/>
      <c r="L274" s="1147"/>
      <c r="M274" s="1144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spans="1:27" s="5" customFormat="1" ht="19.05" customHeight="1" x14ac:dyDescent="0.25">
      <c r="A275" s="29"/>
      <c r="B275" s="913" t="s">
        <v>486</v>
      </c>
      <c r="C275" s="74" t="s">
        <v>487</v>
      </c>
      <c r="D275" s="932" t="s">
        <v>221</v>
      </c>
      <c r="E275" s="933" t="s">
        <v>14</v>
      </c>
      <c r="F275" s="897" t="s">
        <v>18</v>
      </c>
      <c r="G275" s="921">
        <f>'Full price'!G174</f>
        <v>1284</v>
      </c>
      <c r="H275" s="889">
        <f>G275*(1-$H$4)</f>
        <v>1284</v>
      </c>
      <c r="I275" s="904">
        <f>G275/1.2</f>
        <v>1070</v>
      </c>
      <c r="J275" s="367"/>
      <c r="K275" s="620"/>
      <c r="L275" s="1146"/>
      <c r="M275" s="1143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 s="5" customFormat="1" ht="19.05" customHeight="1" x14ac:dyDescent="0.25">
      <c r="A276" s="26"/>
      <c r="B276" s="913"/>
      <c r="C276" s="457" t="s">
        <v>488</v>
      </c>
      <c r="D276" s="932"/>
      <c r="E276" s="933"/>
      <c r="F276" s="897"/>
      <c r="G276" s="921"/>
      <c r="H276" s="889"/>
      <c r="I276" s="904"/>
      <c r="J276" s="367"/>
      <c r="K276" s="620"/>
      <c r="L276" s="1147"/>
      <c r="M276" s="1144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spans="1:27" s="5" customFormat="1" ht="19.05" hidden="1" customHeight="1" x14ac:dyDescent="0.25">
      <c r="A277"/>
      <c r="B277" s="913" t="s">
        <v>595</v>
      </c>
      <c r="C277" s="74" t="s">
        <v>596</v>
      </c>
      <c r="D277" s="932" t="s">
        <v>221</v>
      </c>
      <c r="E277" s="933" t="s">
        <v>14</v>
      </c>
      <c r="F277" s="923" t="s">
        <v>15</v>
      </c>
      <c r="G277" s="921">
        <v>1338</v>
      </c>
      <c r="H277" s="924">
        <f>G277*(1-$H$4)</f>
        <v>1338</v>
      </c>
      <c r="I277" s="904">
        <f>G277/1.2</f>
        <v>1115</v>
      </c>
      <c r="J277" s="367"/>
      <c r="K277" s="620"/>
      <c r="L277" s="1146"/>
      <c r="M277" s="1143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spans="1:27" s="5" customFormat="1" ht="19.05" hidden="1" customHeight="1" x14ac:dyDescent="0.25">
      <c r="A278" s="26"/>
      <c r="B278" s="913"/>
      <c r="C278" s="457" t="s">
        <v>597</v>
      </c>
      <c r="D278" s="932"/>
      <c r="E278" s="933"/>
      <c r="F278" s="923"/>
      <c r="G278" s="921"/>
      <c r="H278" s="924"/>
      <c r="I278" s="904"/>
      <c r="J278" s="367"/>
      <c r="K278" s="620"/>
      <c r="L278" s="1147"/>
      <c r="M278" s="1144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 ht="12" customHeight="1" x14ac:dyDescent="0.25">
      <c r="A279" s="25"/>
      <c r="B279" s="913" t="s">
        <v>213</v>
      </c>
      <c r="C279" s="74" t="s">
        <v>214</v>
      </c>
      <c r="D279" s="932" t="s">
        <v>23</v>
      </c>
      <c r="E279" s="990" t="s">
        <v>485</v>
      </c>
      <c r="F279" s="906" t="s">
        <v>1185</v>
      </c>
      <c r="G279" s="921">
        <f>'Full price'!G176*100</f>
        <v>294</v>
      </c>
      <c r="H279" s="924">
        <f>G279*(1-$H$4)</f>
        <v>294</v>
      </c>
      <c r="I279" s="904">
        <f>G279/1.2</f>
        <v>245</v>
      </c>
      <c r="J279" s="367"/>
      <c r="K279" s="620"/>
      <c r="L279" s="236"/>
      <c r="M279" s="1143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spans="1:27" ht="12" customHeight="1" x14ac:dyDescent="0.25">
      <c r="A280" s="25"/>
      <c r="B280" s="913"/>
      <c r="C280" s="77" t="s">
        <v>215</v>
      </c>
      <c r="D280" s="932"/>
      <c r="E280" s="990"/>
      <c r="F280" s="907"/>
      <c r="G280" s="921"/>
      <c r="H280" s="924"/>
      <c r="I280" s="904"/>
      <c r="J280" s="367"/>
      <c r="K280" s="620"/>
      <c r="M280" s="1158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 ht="12" customHeight="1" x14ac:dyDescent="0.25">
      <c r="A281" s="25"/>
      <c r="B281" s="913" t="s">
        <v>216</v>
      </c>
      <c r="C281" s="76" t="s">
        <v>217</v>
      </c>
      <c r="D281" s="908" t="s">
        <v>23</v>
      </c>
      <c r="E281" s="990" t="s">
        <v>485</v>
      </c>
      <c r="F281" s="971" t="s">
        <v>1185</v>
      </c>
      <c r="G281" s="921">
        <f>'Full price'!G177*100</f>
        <v>294</v>
      </c>
      <c r="H281" s="984">
        <f>G281*(1-$H$4)</f>
        <v>294</v>
      </c>
      <c r="I281" s="904">
        <f>G281/1.2</f>
        <v>245</v>
      </c>
      <c r="J281" s="367"/>
      <c r="K281" s="620"/>
      <c r="M281" s="1158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spans="1:27" ht="12" customHeight="1" x14ac:dyDescent="0.25">
      <c r="A282" s="25"/>
      <c r="B282" s="913"/>
      <c r="C282" s="77" t="s">
        <v>218</v>
      </c>
      <c r="D282" s="908"/>
      <c r="E282" s="990"/>
      <c r="F282" s="972"/>
      <c r="G282" s="921"/>
      <c r="H282" s="984"/>
      <c r="I282" s="904"/>
      <c r="J282" s="367"/>
      <c r="K282" s="620"/>
      <c r="L282" s="237"/>
      <c r="M282" s="1144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 ht="12" customHeight="1" x14ac:dyDescent="0.25">
      <c r="A283" s="25"/>
      <c r="B283" s="913" t="s">
        <v>611</v>
      </c>
      <c r="C283" s="76" t="s">
        <v>612</v>
      </c>
      <c r="D283" s="908" t="s">
        <v>23</v>
      </c>
      <c r="E283" s="933" t="s">
        <v>14</v>
      </c>
      <c r="F283" s="971" t="s">
        <v>1185</v>
      </c>
      <c r="G283" s="921">
        <f>'Full price'!G179</f>
        <v>3.9</v>
      </c>
      <c r="H283" s="984">
        <f>G283*(1-$H$4)</f>
        <v>3.9</v>
      </c>
      <c r="I283" s="904">
        <f>G283/1.2</f>
        <v>3.25</v>
      </c>
      <c r="J283" s="367"/>
      <c r="K283" s="620"/>
      <c r="L283" s="236"/>
      <c r="M283" s="1143"/>
      <c r="N283" s="272"/>
      <c r="O283" s="272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 ht="12" customHeight="1" x14ac:dyDescent="0.25">
      <c r="A284" s="26"/>
      <c r="B284" s="913"/>
      <c r="C284" s="77" t="s">
        <v>613</v>
      </c>
      <c r="D284" s="908"/>
      <c r="E284" s="933"/>
      <c r="F284" s="972"/>
      <c r="G284" s="921"/>
      <c r="H284" s="984"/>
      <c r="I284" s="904"/>
      <c r="J284" s="367"/>
      <c r="K284" s="620"/>
      <c r="L284" s="237"/>
      <c r="M284" s="1144"/>
      <c r="N284" s="272"/>
      <c r="O284" s="272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ht="19.95" customHeight="1" x14ac:dyDescent="0.25">
      <c r="A285" s="25"/>
      <c r="B285" s="200" t="s">
        <v>698</v>
      </c>
      <c r="C285" s="397" t="s">
        <v>702</v>
      </c>
      <c r="D285" s="396" t="s">
        <v>23</v>
      </c>
      <c r="E285" s="203" t="s">
        <v>14</v>
      </c>
      <c r="F285" s="547" t="s">
        <v>1185</v>
      </c>
      <c r="G285" s="204">
        <f>'Full price'!G181</f>
        <v>12.6</v>
      </c>
      <c r="H285" s="195">
        <f t="shared" ref="H285" si="27">G285*(1-$H$4)</f>
        <v>12.6</v>
      </c>
      <c r="I285" s="367"/>
      <c r="J285" s="367"/>
      <c r="K285" s="620"/>
      <c r="M285" s="255"/>
      <c r="N285" s="272"/>
      <c r="O285" s="272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spans="1:27" ht="19.95" customHeight="1" x14ac:dyDescent="0.25">
      <c r="A286" s="25"/>
      <c r="B286" s="200" t="s">
        <v>699</v>
      </c>
      <c r="C286" s="397" t="s">
        <v>703</v>
      </c>
      <c r="D286" s="396" t="s">
        <v>23</v>
      </c>
      <c r="E286" s="203" t="s">
        <v>14</v>
      </c>
      <c r="F286" s="547" t="s">
        <v>1185</v>
      </c>
      <c r="G286" s="204">
        <f>'Full price'!G182</f>
        <v>14.4</v>
      </c>
      <c r="H286" s="195">
        <f t="shared" ref="H286" si="28">G286*(1-$H$4)</f>
        <v>14.4</v>
      </c>
      <c r="I286" s="367"/>
      <c r="J286" s="367"/>
      <c r="K286" s="620"/>
      <c r="M286" s="255"/>
      <c r="N286" s="272"/>
      <c r="O286" s="272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spans="1:27" ht="19.95" customHeight="1" x14ac:dyDescent="0.25">
      <c r="A287" s="25"/>
      <c r="B287" s="200" t="s">
        <v>700</v>
      </c>
      <c r="C287" s="397" t="s">
        <v>704</v>
      </c>
      <c r="D287" s="396" t="s">
        <v>23</v>
      </c>
      <c r="E287" s="203" t="s">
        <v>14</v>
      </c>
      <c r="F287" s="547" t="s">
        <v>1185</v>
      </c>
      <c r="G287" s="204">
        <f>'Full price'!G183</f>
        <v>17.100000000000001</v>
      </c>
      <c r="H287" s="195">
        <f t="shared" ref="H287:H289" si="29">G287*(1-$H$4)</f>
        <v>17.100000000000001</v>
      </c>
      <c r="I287" s="367"/>
      <c r="J287" s="367"/>
      <c r="K287" s="620"/>
      <c r="M287" s="255"/>
      <c r="N287" s="272"/>
      <c r="O287" s="272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spans="1:27" ht="19.95" customHeight="1" x14ac:dyDescent="0.25">
      <c r="A288" s="40"/>
      <c r="B288" s="200" t="s">
        <v>701</v>
      </c>
      <c r="C288" s="397" t="s">
        <v>705</v>
      </c>
      <c r="D288" s="396" t="s">
        <v>23</v>
      </c>
      <c r="E288" s="203" t="s">
        <v>14</v>
      </c>
      <c r="F288" s="547" t="s">
        <v>1185</v>
      </c>
      <c r="G288" s="204">
        <f>'Full price'!G184</f>
        <v>18.899999999999999</v>
      </c>
      <c r="H288" s="195">
        <f t="shared" si="29"/>
        <v>18.899999999999999</v>
      </c>
      <c r="I288" s="367"/>
      <c r="J288" s="367"/>
      <c r="K288" s="620"/>
      <c r="M288" s="255"/>
      <c r="N288" s="272"/>
      <c r="O288" s="272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spans="1:53" ht="19.95" customHeight="1" x14ac:dyDescent="0.25">
      <c r="A289" s="40"/>
      <c r="B289" s="200" t="s">
        <v>696</v>
      </c>
      <c r="C289" s="397" t="s">
        <v>697</v>
      </c>
      <c r="D289" s="396" t="s">
        <v>23</v>
      </c>
      <c r="E289" s="203" t="s">
        <v>14</v>
      </c>
      <c r="F289" s="547" t="s">
        <v>1185</v>
      </c>
      <c r="G289" s="204">
        <f>'Full price'!G185</f>
        <v>23.1</v>
      </c>
      <c r="H289" s="195">
        <f t="shared" si="29"/>
        <v>23.1</v>
      </c>
      <c r="I289" s="367"/>
      <c r="J289" s="367"/>
      <c r="K289" s="620"/>
      <c r="M289" s="255"/>
      <c r="N289" s="272"/>
      <c r="O289" s="272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spans="1:53" ht="19.95" customHeight="1" x14ac:dyDescent="0.25">
      <c r="A290" s="40"/>
      <c r="B290" s="200" t="s">
        <v>1180</v>
      </c>
      <c r="C290" s="397" t="s">
        <v>1182</v>
      </c>
      <c r="D290" s="396" t="s">
        <v>23</v>
      </c>
      <c r="E290" s="203" t="s">
        <v>14</v>
      </c>
      <c r="F290" s="534" t="s">
        <v>15</v>
      </c>
      <c r="G290" s="204">
        <f>'Full price'!G186</f>
        <v>26.52</v>
      </c>
      <c r="H290" s="195">
        <f t="shared" ref="H290" si="30">G290*(1-$H$4)</f>
        <v>26.52</v>
      </c>
      <c r="I290" s="367"/>
      <c r="J290" s="367"/>
      <c r="K290" s="620"/>
      <c r="M290" s="255"/>
      <c r="N290" s="272"/>
      <c r="O290" s="272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53" ht="19.95" customHeight="1" x14ac:dyDescent="0.25">
      <c r="A291" s="41"/>
      <c r="B291" s="200" t="s">
        <v>1181</v>
      </c>
      <c r="C291" s="397" t="s">
        <v>1183</v>
      </c>
      <c r="D291" s="396" t="s">
        <v>23</v>
      </c>
      <c r="E291" s="203" t="s">
        <v>14</v>
      </c>
      <c r="F291" s="534" t="s">
        <v>15</v>
      </c>
      <c r="G291" s="204">
        <f>'Full price'!G187</f>
        <v>29.22</v>
      </c>
      <c r="H291" s="195">
        <f t="shared" ref="H291" si="31">G291*(1-$H$4)</f>
        <v>29.22</v>
      </c>
      <c r="I291" s="367"/>
      <c r="J291" s="367"/>
      <c r="K291" s="620"/>
      <c r="M291" s="255"/>
      <c r="N291" s="272"/>
      <c r="O291" s="272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53" ht="12" customHeight="1" x14ac:dyDescent="0.25">
      <c r="A292" s="25"/>
      <c r="B292" s="913" t="s">
        <v>219</v>
      </c>
      <c r="C292" s="74" t="s">
        <v>220</v>
      </c>
      <c r="D292" s="932" t="s">
        <v>221</v>
      </c>
      <c r="E292" s="933" t="s">
        <v>14</v>
      </c>
      <c r="F292" s="930" t="s">
        <v>15</v>
      </c>
      <c r="G292" s="921">
        <f>'Full price'!G180</f>
        <v>1479</v>
      </c>
      <c r="H292" s="924">
        <f>G292*(1-$H$4)</f>
        <v>1479</v>
      </c>
      <c r="I292" s="904">
        <f>G292/1.2</f>
        <v>1232.5</v>
      </c>
      <c r="J292" s="367"/>
      <c r="K292" s="620"/>
      <c r="L292" s="236"/>
      <c r="M292" s="1143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spans="1:53" ht="12" customHeight="1" x14ac:dyDescent="0.25">
      <c r="B293" s="913"/>
      <c r="C293" s="77" t="s">
        <v>222</v>
      </c>
      <c r="D293" s="932"/>
      <c r="E293" s="933"/>
      <c r="F293" s="930"/>
      <c r="G293" s="921"/>
      <c r="H293" s="924"/>
      <c r="I293" s="904"/>
      <c r="J293" s="367"/>
      <c r="K293" s="620"/>
      <c r="L293" s="237"/>
      <c r="M293" s="1144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53" ht="12" customHeight="1" x14ac:dyDescent="0.25">
      <c r="A294" s="25"/>
      <c r="B294" s="910" t="s">
        <v>648</v>
      </c>
      <c r="C294" s="76" t="s">
        <v>649</v>
      </c>
      <c r="D294" s="908" t="s">
        <v>221</v>
      </c>
      <c r="E294" s="912" t="s">
        <v>14</v>
      </c>
      <c r="F294" s="923" t="s">
        <v>15</v>
      </c>
      <c r="G294" s="914">
        <f>'Full price'!G188</f>
        <v>498</v>
      </c>
      <c r="H294" s="984">
        <f>G294*(1-$H$4)</f>
        <v>498</v>
      </c>
      <c r="I294" s="904">
        <f>G294/1.2</f>
        <v>415</v>
      </c>
      <c r="J294" s="367"/>
      <c r="K294" s="620"/>
      <c r="L294" s="1159"/>
      <c r="M294" s="1159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spans="1:53" ht="12" customHeight="1" x14ac:dyDescent="0.25">
      <c r="A295" s="25"/>
      <c r="B295" s="910"/>
      <c r="C295" s="77" t="s">
        <v>650</v>
      </c>
      <c r="D295" s="908"/>
      <c r="E295" s="912"/>
      <c r="F295" s="923"/>
      <c r="G295" s="914"/>
      <c r="H295" s="984"/>
      <c r="I295" s="904"/>
      <c r="J295" s="367"/>
      <c r="K295" s="620"/>
      <c r="L295" s="1161"/>
      <c r="M295" s="1161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spans="1:53" ht="12" customHeight="1" x14ac:dyDescent="0.25">
      <c r="A296" s="25"/>
      <c r="B296" s="910" t="s">
        <v>223</v>
      </c>
      <c r="C296" s="76" t="s">
        <v>1144</v>
      </c>
      <c r="D296" s="908" t="s">
        <v>221</v>
      </c>
      <c r="E296" s="912" t="s">
        <v>435</v>
      </c>
      <c r="F296" s="923" t="s">
        <v>15</v>
      </c>
      <c r="G296" s="914">
        <f>'Full price'!G190</f>
        <v>378</v>
      </c>
      <c r="H296" s="984">
        <f>G296*(1-$H$4)</f>
        <v>378</v>
      </c>
      <c r="I296" s="367"/>
      <c r="J296" s="367"/>
      <c r="K296" s="620"/>
      <c r="L296" s="1161"/>
      <c r="M296" s="1161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53" ht="12" customHeight="1" x14ac:dyDescent="0.25">
      <c r="A297" s="25"/>
      <c r="B297" s="910"/>
      <c r="C297" s="77" t="s">
        <v>224</v>
      </c>
      <c r="D297" s="908"/>
      <c r="E297" s="912"/>
      <c r="F297" s="923"/>
      <c r="G297" s="914"/>
      <c r="H297" s="984"/>
      <c r="I297" s="367"/>
      <c r="J297" s="367"/>
      <c r="K297" s="620"/>
      <c r="L297" s="1161"/>
      <c r="M297" s="1161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53" ht="12" customHeight="1" x14ac:dyDescent="0.25">
      <c r="B298" s="910" t="s">
        <v>1204</v>
      </c>
      <c r="C298" s="562" t="s">
        <v>1205</v>
      </c>
      <c r="D298" s="908" t="s">
        <v>221</v>
      </c>
      <c r="E298" s="912" t="s">
        <v>14</v>
      </c>
      <c r="F298" s="923" t="s">
        <v>15</v>
      </c>
      <c r="G298" s="914">
        <f>'Full price'!G191</f>
        <v>129.6</v>
      </c>
      <c r="H298" s="984">
        <f>G298*(1-$H$4)</f>
        <v>129.6</v>
      </c>
      <c r="I298" s="904">
        <f>G298/1.2</f>
        <v>108</v>
      </c>
      <c r="J298" s="367"/>
      <c r="K298" s="620"/>
      <c r="L298" s="1161"/>
      <c r="M298" s="1161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53" ht="12" customHeight="1" x14ac:dyDescent="0.25">
      <c r="A299" s="145"/>
      <c r="B299" s="910"/>
      <c r="C299" s="563" t="s">
        <v>1184</v>
      </c>
      <c r="D299" s="908"/>
      <c r="E299" s="912"/>
      <c r="F299" s="923"/>
      <c r="G299" s="914"/>
      <c r="H299" s="984"/>
      <c r="I299" s="904"/>
      <c r="J299" s="367"/>
      <c r="K299" s="620"/>
      <c r="L299" s="1163"/>
      <c r="M299" s="1163"/>
      <c r="N299" s="272"/>
      <c r="O299" s="272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spans="1:53" ht="23.25" customHeight="1" x14ac:dyDescent="0.25">
      <c r="A300" s="29"/>
      <c r="B300" s="992" t="s">
        <v>225</v>
      </c>
      <c r="C300" s="74" t="s">
        <v>601</v>
      </c>
      <c r="D300" s="932" t="s">
        <v>221</v>
      </c>
      <c r="E300" s="933" t="s">
        <v>14</v>
      </c>
      <c r="F300" s="923" t="s">
        <v>15</v>
      </c>
      <c r="G300" s="982" t="s">
        <v>1225</v>
      </c>
      <c r="H300" s="982"/>
      <c r="I300" s="904" t="e">
        <f>G300/1.2</f>
        <v>#VALUE!</v>
      </c>
      <c r="J300" s="367"/>
      <c r="K300" s="620"/>
      <c r="L300" s="1146"/>
      <c r="M300" s="1143"/>
      <c r="N300" s="272"/>
      <c r="O300" s="272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53" ht="23.25" customHeight="1" x14ac:dyDescent="0.25">
      <c r="A301" s="26"/>
      <c r="B301" s="910"/>
      <c r="C301" s="457" t="s">
        <v>614</v>
      </c>
      <c r="D301" s="932"/>
      <c r="E301" s="933"/>
      <c r="F301" s="923"/>
      <c r="G301" s="983"/>
      <c r="H301" s="983"/>
      <c r="I301" s="904"/>
      <c r="J301" s="367"/>
      <c r="K301" s="620"/>
      <c r="L301" s="1147"/>
      <c r="M301" s="1144"/>
      <c r="N301" s="272"/>
      <c r="O301" s="272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53" ht="23.25" customHeight="1" x14ac:dyDescent="0.25">
      <c r="A302" s="29"/>
      <c r="B302" s="913" t="s">
        <v>654</v>
      </c>
      <c r="C302" s="74" t="s">
        <v>652</v>
      </c>
      <c r="D302" s="932" t="s">
        <v>221</v>
      </c>
      <c r="E302" s="933" t="s">
        <v>14</v>
      </c>
      <c r="F302" s="923" t="s">
        <v>15</v>
      </c>
      <c r="G302" s="921">
        <f>'Full price'!G193</f>
        <v>4680</v>
      </c>
      <c r="H302" s="924">
        <f>G302*(1-$H$4)</f>
        <v>4680</v>
      </c>
      <c r="I302" s="904">
        <f>G302/1.2</f>
        <v>3900</v>
      </c>
      <c r="J302" s="367"/>
      <c r="K302" s="620"/>
      <c r="L302" s="1146"/>
      <c r="M302" s="1143"/>
      <c r="N302" s="272"/>
      <c r="O302" s="272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53" ht="23.25" customHeight="1" x14ac:dyDescent="0.25">
      <c r="A303" s="26"/>
      <c r="B303" s="913"/>
      <c r="C303" s="457" t="s">
        <v>655</v>
      </c>
      <c r="D303" s="932"/>
      <c r="E303" s="933"/>
      <c r="F303" s="923"/>
      <c r="G303" s="921"/>
      <c r="H303" s="924"/>
      <c r="I303" s="904"/>
      <c r="J303" s="367"/>
      <c r="K303" s="620"/>
      <c r="L303" s="1147"/>
      <c r="M303" s="1144"/>
      <c r="N303" s="272"/>
      <c r="O303" s="272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53" ht="11.55" customHeight="1" x14ac:dyDescent="0.25">
      <c r="A304" s="1040" t="s">
        <v>1186</v>
      </c>
      <c r="B304" s="1040"/>
      <c r="C304" s="1040"/>
      <c r="D304" s="1040"/>
      <c r="E304" s="1040"/>
      <c r="F304" s="1040"/>
      <c r="G304" s="1040"/>
      <c r="H304" s="1040"/>
      <c r="I304" s="366"/>
      <c r="J304" s="366"/>
      <c r="K304" s="620"/>
      <c r="M304" s="169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253"/>
      <c r="AC304" s="253"/>
      <c r="AD304" s="253"/>
      <c r="AE304" s="253"/>
      <c r="AF304" s="253"/>
      <c r="AG304" s="253"/>
      <c r="AH304" s="253"/>
      <c r="AI304" s="253"/>
      <c r="AJ304" s="253"/>
      <c r="AK304" s="253"/>
      <c r="AL304" s="253"/>
      <c r="AM304" s="253"/>
      <c r="AN304" s="253"/>
      <c r="AO304" s="253"/>
      <c r="AP304" s="253"/>
      <c r="AQ304" s="253"/>
      <c r="AR304" s="253"/>
      <c r="AS304" s="253"/>
      <c r="AT304" s="253"/>
      <c r="AU304" s="253"/>
      <c r="AV304" s="253"/>
      <c r="AW304" s="253"/>
      <c r="AX304" s="253"/>
      <c r="AY304" s="253"/>
      <c r="AZ304" s="253"/>
      <c r="BA304" s="253"/>
    </row>
    <row r="305" spans="1:53" ht="20.55" customHeight="1" x14ac:dyDescent="0.25">
      <c r="A305" s="1040" t="s">
        <v>226</v>
      </c>
      <c r="B305" s="1040"/>
      <c r="C305" s="1040"/>
      <c r="D305" s="1040"/>
      <c r="E305" s="1040"/>
      <c r="F305" s="1040"/>
      <c r="G305" s="1040"/>
      <c r="H305" s="1040"/>
      <c r="I305" s="366"/>
      <c r="J305" s="366"/>
      <c r="K305" s="620"/>
      <c r="L305" s="189"/>
      <c r="M305" s="169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</row>
    <row r="306" spans="1:53" ht="3.45" customHeight="1" x14ac:dyDescent="0.25">
      <c r="A306" s="31"/>
      <c r="B306" s="31"/>
      <c r="C306" s="31"/>
      <c r="D306" s="32"/>
      <c r="E306" s="33"/>
      <c r="F306" s="33"/>
      <c r="G306" s="31"/>
      <c r="H306" s="60"/>
      <c r="I306" s="369"/>
      <c r="J306" s="369"/>
      <c r="K306" s="620"/>
      <c r="L306" s="189"/>
      <c r="M306" s="169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</row>
    <row r="307" spans="1:53" ht="21.45" customHeight="1" x14ac:dyDescent="0.25">
      <c r="A307" s="1063"/>
      <c r="B307" s="1063"/>
      <c r="C307" s="1063"/>
      <c r="D307" s="1063"/>
      <c r="E307" s="1063"/>
      <c r="F307" s="1063"/>
      <c r="G307" s="1063"/>
      <c r="H307" s="1063"/>
      <c r="I307" s="366"/>
      <c r="J307" s="366"/>
      <c r="K307" s="619"/>
      <c r="M307" s="169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</row>
    <row r="308" spans="1:53" ht="25.05" hidden="1" customHeight="1" x14ac:dyDescent="0.25">
      <c r="A308" s="31" t="s">
        <v>2</v>
      </c>
      <c r="B308" s="31" t="s">
        <v>42</v>
      </c>
      <c r="C308" s="31" t="s">
        <v>4</v>
      </c>
      <c r="D308" s="32" t="s">
        <v>43</v>
      </c>
      <c r="E308" s="33" t="s">
        <v>6</v>
      </c>
      <c r="F308" s="33"/>
      <c r="G308" s="31" t="s">
        <v>44</v>
      </c>
      <c r="H308" s="60" t="s">
        <v>45</v>
      </c>
      <c r="I308" s="369"/>
      <c r="J308" s="369"/>
      <c r="K308" s="619"/>
      <c r="M308" s="169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</row>
    <row r="309" spans="1:53" s="80" customFormat="1" ht="24.45" customHeight="1" x14ac:dyDescent="0.25">
      <c r="A309" s="1064" t="s">
        <v>1000</v>
      </c>
      <c r="B309" s="1064"/>
      <c r="C309" s="1064"/>
      <c r="D309" s="1064"/>
      <c r="E309" s="1064"/>
      <c r="F309" s="1064"/>
      <c r="G309" s="1064"/>
      <c r="H309" s="1064"/>
      <c r="I309" s="366"/>
      <c r="J309" s="366"/>
      <c r="K309" s="619"/>
      <c r="L309" s="1179" t="s">
        <v>609</v>
      </c>
      <c r="M309" s="1179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1"/>
      <c r="AT309" s="81"/>
      <c r="AU309" s="81"/>
      <c r="AV309" s="81"/>
      <c r="AW309" s="81"/>
      <c r="AX309" s="81"/>
      <c r="AY309" s="81"/>
      <c r="AZ309" s="81"/>
      <c r="BA309" s="81"/>
    </row>
    <row r="310" spans="1:53" s="80" customFormat="1" ht="10.050000000000001" customHeight="1" x14ac:dyDescent="0.25">
      <c r="A310" s="1067"/>
      <c r="B310" s="1067"/>
      <c r="C310" s="1067"/>
      <c r="D310" s="1067"/>
      <c r="E310" s="1067"/>
      <c r="F310" s="1067"/>
      <c r="G310" s="1067"/>
      <c r="H310" s="1067"/>
      <c r="I310" s="366"/>
      <c r="J310" s="366"/>
      <c r="K310" s="620"/>
      <c r="L310" s="1134"/>
      <c r="M310" s="1134"/>
    </row>
    <row r="311" spans="1:53" ht="19.95" customHeight="1" thickBot="1" x14ac:dyDescent="0.3">
      <c r="A311" s="1065" t="s">
        <v>856</v>
      </c>
      <c r="B311" s="1065"/>
      <c r="C311" s="1065"/>
      <c r="D311" s="1065"/>
      <c r="E311" s="1065"/>
      <c r="F311" s="1065"/>
      <c r="G311" s="1065"/>
      <c r="H311" s="1065"/>
      <c r="I311" s="366"/>
      <c r="J311" s="366"/>
      <c r="K311" s="620"/>
      <c r="L311" s="1180"/>
      <c r="M311" s="1180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spans="1:53" s="5" customFormat="1" ht="19.95" customHeight="1" x14ac:dyDescent="0.25">
      <c r="A312" s="25"/>
      <c r="B312" s="460" t="s">
        <v>857</v>
      </c>
      <c r="C312" s="83" t="s">
        <v>861</v>
      </c>
      <c r="D312" s="201" t="s">
        <v>27</v>
      </c>
      <c r="E312" s="194" t="s">
        <v>14</v>
      </c>
      <c r="F312" s="553" t="s">
        <v>1185</v>
      </c>
      <c r="G312" s="197">
        <f>'Full price'!G196</f>
        <v>516</v>
      </c>
      <c r="H312" s="378">
        <f t="shared" ref="H312:H315" si="32">G312*(1-$H$4)</f>
        <v>516</v>
      </c>
      <c r="I312" s="367">
        <f t="shared" ref="I312:I315" si="33">G312/1.2</f>
        <v>430</v>
      </c>
      <c r="J312" s="367"/>
      <c r="K312" s="620"/>
      <c r="L312" s="24"/>
      <c r="M312" s="24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53" s="5" customFormat="1" ht="19.95" customHeight="1" x14ac:dyDescent="0.25">
      <c r="A313" s="25"/>
      <c r="B313" s="461" t="s">
        <v>858</v>
      </c>
      <c r="C313" s="82" t="s">
        <v>862</v>
      </c>
      <c r="D313" s="202" t="s">
        <v>27</v>
      </c>
      <c r="E313" s="203" t="s">
        <v>14</v>
      </c>
      <c r="F313" s="547" t="s">
        <v>1185</v>
      </c>
      <c r="G313" s="197">
        <f>'Full price'!G197</f>
        <v>627</v>
      </c>
      <c r="H313" s="361">
        <f t="shared" si="32"/>
        <v>627</v>
      </c>
      <c r="I313" s="367">
        <f t="shared" si="33"/>
        <v>522.5</v>
      </c>
      <c r="J313" s="367"/>
      <c r="K313" s="620"/>
      <c r="L313" s="24"/>
      <c r="M313" s="24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53" s="5" customFormat="1" ht="19.95" customHeight="1" x14ac:dyDescent="0.25">
      <c r="A314" s="25"/>
      <c r="B314" s="461" t="s">
        <v>859</v>
      </c>
      <c r="C314" s="82" t="s">
        <v>863</v>
      </c>
      <c r="D314" s="202" t="s">
        <v>27</v>
      </c>
      <c r="E314" s="203" t="s">
        <v>14</v>
      </c>
      <c r="F314" s="547" t="s">
        <v>1185</v>
      </c>
      <c r="G314" s="197">
        <f>'Full price'!G198</f>
        <v>777</v>
      </c>
      <c r="H314" s="361">
        <f t="shared" si="32"/>
        <v>777</v>
      </c>
      <c r="I314" s="367">
        <f t="shared" si="33"/>
        <v>647.5</v>
      </c>
      <c r="J314" s="367"/>
      <c r="K314" s="620"/>
      <c r="L314" s="24"/>
      <c r="M314" s="24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spans="1:53" s="5" customFormat="1" ht="19.95" customHeight="1" thickBot="1" x14ac:dyDescent="0.3">
      <c r="A315" s="192"/>
      <c r="B315" s="462" t="s">
        <v>860</v>
      </c>
      <c r="C315" s="441" t="s">
        <v>864</v>
      </c>
      <c r="D315" s="430" t="s">
        <v>27</v>
      </c>
      <c r="E315" s="431" t="s">
        <v>14</v>
      </c>
      <c r="F315" s="565" t="s">
        <v>1185</v>
      </c>
      <c r="G315" s="442">
        <f>'Full price'!G199</f>
        <v>888</v>
      </c>
      <c r="H315" s="443">
        <f t="shared" si="32"/>
        <v>888</v>
      </c>
      <c r="I315" s="367">
        <f t="shared" si="33"/>
        <v>740</v>
      </c>
      <c r="J315" s="367"/>
      <c r="K315" s="620"/>
      <c r="L315" s="265"/>
      <c r="M315" s="265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53" ht="19.95" customHeight="1" x14ac:dyDescent="0.25">
      <c r="A316" s="79"/>
      <c r="B316" s="460" t="s">
        <v>251</v>
      </c>
      <c r="C316" s="83" t="s">
        <v>252</v>
      </c>
      <c r="D316" s="201" t="s">
        <v>27</v>
      </c>
      <c r="E316" s="194" t="s">
        <v>14</v>
      </c>
      <c r="F316" s="536" t="s">
        <v>15</v>
      </c>
      <c r="G316" s="197">
        <f>'Full price'!G200</f>
        <v>597</v>
      </c>
      <c r="H316" s="378">
        <f t="shared" ref="H316:H320" si="34">G316*(1-$H$4)</f>
        <v>597</v>
      </c>
      <c r="I316" s="367">
        <f t="shared" ref="I316:I320" si="35">G316/1.2</f>
        <v>497.5</v>
      </c>
      <c r="J316" s="367"/>
      <c r="K316" s="1174" t="s">
        <v>1313</v>
      </c>
      <c r="L316" s="216"/>
      <c r="M316" s="169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53" s="5" customFormat="1" ht="19.95" customHeight="1" x14ac:dyDescent="0.25">
      <c r="A317" s="25"/>
      <c r="B317" s="461" t="s">
        <v>253</v>
      </c>
      <c r="C317" s="82" t="s">
        <v>254</v>
      </c>
      <c r="D317" s="202" t="s">
        <v>27</v>
      </c>
      <c r="E317" s="203" t="s">
        <v>14</v>
      </c>
      <c r="F317" s="547" t="s">
        <v>1185</v>
      </c>
      <c r="G317" s="197">
        <f>'Full price'!G201</f>
        <v>753</v>
      </c>
      <c r="H317" s="361">
        <f t="shared" si="34"/>
        <v>753</v>
      </c>
      <c r="I317" s="367">
        <f t="shared" si="35"/>
        <v>627.5</v>
      </c>
      <c r="J317" s="367"/>
      <c r="K317" s="1175"/>
      <c r="L317" s="216"/>
      <c r="M317" s="169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53" s="5" customFormat="1" ht="19.95" customHeight="1" x14ac:dyDescent="0.25">
      <c r="A318" s="25"/>
      <c r="B318" s="461" t="s">
        <v>255</v>
      </c>
      <c r="C318" s="82" t="s">
        <v>256</v>
      </c>
      <c r="D318" s="202" t="s">
        <v>27</v>
      </c>
      <c r="E318" s="203" t="s">
        <v>14</v>
      </c>
      <c r="F318" s="534" t="s">
        <v>15</v>
      </c>
      <c r="G318" s="197">
        <f>'Full price'!G202</f>
        <v>978</v>
      </c>
      <c r="H318" s="361">
        <f t="shared" si="34"/>
        <v>978</v>
      </c>
      <c r="I318" s="367">
        <f t="shared" si="35"/>
        <v>815</v>
      </c>
      <c r="J318" s="367"/>
      <c r="K318" s="1175"/>
      <c r="L318" s="24"/>
      <c r="M318" s="169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53" s="5" customFormat="1" ht="19.95" customHeight="1" x14ac:dyDescent="0.25">
      <c r="A319" s="25"/>
      <c r="B319" s="461" t="s">
        <v>257</v>
      </c>
      <c r="C319" s="82" t="s">
        <v>258</v>
      </c>
      <c r="D319" s="202" t="s">
        <v>27</v>
      </c>
      <c r="E319" s="203" t="s">
        <v>14</v>
      </c>
      <c r="F319" s="547" t="s">
        <v>1185</v>
      </c>
      <c r="G319" s="197">
        <f>'Full price'!G203</f>
        <v>1173</v>
      </c>
      <c r="H319" s="361">
        <f t="shared" si="34"/>
        <v>1173</v>
      </c>
      <c r="I319" s="367">
        <f t="shared" si="35"/>
        <v>977.5</v>
      </c>
      <c r="J319" s="367"/>
      <c r="K319" s="1175"/>
      <c r="L319" s="24"/>
      <c r="M319" s="169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53" s="5" customFormat="1" ht="19.95" customHeight="1" x14ac:dyDescent="0.25">
      <c r="A320" s="25"/>
      <c r="B320" s="461" t="s">
        <v>259</v>
      </c>
      <c r="C320" s="82" t="s">
        <v>260</v>
      </c>
      <c r="D320" s="202" t="s">
        <v>27</v>
      </c>
      <c r="E320" s="203" t="s">
        <v>14</v>
      </c>
      <c r="F320" s="534" t="s">
        <v>15</v>
      </c>
      <c r="G320" s="197">
        <f>'Full price'!G204</f>
        <v>1419</v>
      </c>
      <c r="H320" s="361">
        <f t="shared" si="34"/>
        <v>1419</v>
      </c>
      <c r="I320" s="367">
        <f t="shared" si="35"/>
        <v>1182.5</v>
      </c>
      <c r="J320" s="367"/>
      <c r="K320" s="1175"/>
      <c r="L320" s="24"/>
      <c r="M320" s="169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 s="5" customFormat="1" ht="19.95" customHeight="1" thickBot="1" x14ac:dyDescent="0.3">
      <c r="A321" s="192"/>
      <c r="B321" s="463" t="s">
        <v>261</v>
      </c>
      <c r="C321" s="446" t="s">
        <v>262</v>
      </c>
      <c r="D321" s="428" t="s">
        <v>27</v>
      </c>
      <c r="E321" s="429" t="s">
        <v>14</v>
      </c>
      <c r="F321" s="564" t="s">
        <v>15</v>
      </c>
      <c r="G321" s="442">
        <f>'Full price'!G205</f>
        <v>1599</v>
      </c>
      <c r="H321" s="447">
        <f t="shared" ref="H321" si="36">G321*(1-$H$4)</f>
        <v>1599</v>
      </c>
      <c r="I321" s="367">
        <f t="shared" ref="I321" si="37">G321/1.2</f>
        <v>1332.5</v>
      </c>
      <c r="J321" s="367"/>
      <c r="K321" s="1175"/>
      <c r="L321" s="169"/>
      <c r="M321" s="169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 s="5" customFormat="1" ht="19.95" customHeight="1" x14ac:dyDescent="0.25">
      <c r="A322" s="79"/>
      <c r="B322" s="460" t="s">
        <v>493</v>
      </c>
      <c r="C322" s="83" t="s">
        <v>496</v>
      </c>
      <c r="D322" s="227" t="s">
        <v>19</v>
      </c>
      <c r="E322" s="228" t="s">
        <v>14</v>
      </c>
      <c r="F322" s="539" t="s">
        <v>18</v>
      </c>
      <c r="G322" s="444">
        <f>'Full price'!G206</f>
        <v>1956</v>
      </c>
      <c r="H322" s="445">
        <f t="shared" ref="H322:H324" si="38">G322*(1-$H$4)</f>
        <v>1956</v>
      </c>
      <c r="I322" s="367">
        <f t="shared" ref="I322:I324" si="39">G322/1.2</f>
        <v>1630</v>
      </c>
      <c r="J322" s="367"/>
      <c r="K322" s="620"/>
      <c r="L322" s="266"/>
      <c r="M322" s="1143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 s="5" customFormat="1" ht="19.95" customHeight="1" x14ac:dyDescent="0.25">
      <c r="A323" s="25"/>
      <c r="B323" s="461" t="s">
        <v>494</v>
      </c>
      <c r="C323" s="82" t="s">
        <v>497</v>
      </c>
      <c r="D323" s="217" t="s">
        <v>19</v>
      </c>
      <c r="E323" s="218" t="s">
        <v>14</v>
      </c>
      <c r="F323" s="541" t="s">
        <v>18</v>
      </c>
      <c r="G323" s="362">
        <f>'Full price'!G207</f>
        <v>2631</v>
      </c>
      <c r="H323" s="363">
        <f t="shared" si="38"/>
        <v>2631</v>
      </c>
      <c r="I323" s="367">
        <f t="shared" si="39"/>
        <v>2192.5</v>
      </c>
      <c r="J323" s="367"/>
      <c r="K323" s="620"/>
      <c r="L323" s="216"/>
      <c r="M323" s="1158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spans="1:27" s="5" customFormat="1" ht="19.95" customHeight="1" thickBot="1" x14ac:dyDescent="0.3">
      <c r="A324" s="192"/>
      <c r="B324" s="462" t="s">
        <v>495</v>
      </c>
      <c r="C324" s="441" t="s">
        <v>498</v>
      </c>
      <c r="D324" s="448" t="s">
        <v>19</v>
      </c>
      <c r="E324" s="449" t="s">
        <v>14</v>
      </c>
      <c r="F324" s="561" t="s">
        <v>18</v>
      </c>
      <c r="G324" s="450">
        <f>'Full price'!G208</f>
        <v>3612</v>
      </c>
      <c r="H324" s="451">
        <f t="shared" si="38"/>
        <v>3612</v>
      </c>
      <c r="I324" s="367">
        <f t="shared" si="39"/>
        <v>3010</v>
      </c>
      <c r="J324" s="367"/>
      <c r="K324" s="620"/>
      <c r="L324" s="265"/>
      <c r="M324" s="1144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spans="1:27" s="5" customFormat="1" ht="13.8" customHeight="1" x14ac:dyDescent="0.25">
      <c r="A325" s="25"/>
      <c r="B325" s="25"/>
      <c r="C325" s="25"/>
      <c r="D325" s="25"/>
      <c r="E325" s="25"/>
      <c r="F325" s="25"/>
      <c r="G325" s="25"/>
      <c r="H325" s="25"/>
      <c r="I325" s="367"/>
      <c r="J325" s="367"/>
      <c r="K325" s="620"/>
      <c r="L325" s="24"/>
      <c r="M325" s="255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 ht="21" customHeight="1" thickBot="1" x14ac:dyDescent="0.3">
      <c r="A326" s="1065" t="s">
        <v>889</v>
      </c>
      <c r="B326" s="1065"/>
      <c r="C326" s="1065"/>
      <c r="D326" s="1065"/>
      <c r="E326" s="1065"/>
      <c r="F326" s="1065"/>
      <c r="G326" s="1065"/>
      <c r="H326" s="1065"/>
      <c r="I326" s="366"/>
      <c r="J326" s="366"/>
      <c r="K326" s="620"/>
      <c r="M326" s="169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 ht="16.95" customHeight="1" x14ac:dyDescent="0.25">
      <c r="A327" s="25"/>
      <c r="B327" s="1100" t="s">
        <v>384</v>
      </c>
      <c r="C327" s="69" t="s">
        <v>385</v>
      </c>
      <c r="D327" s="932" t="s">
        <v>23</v>
      </c>
      <c r="E327" s="933" t="s">
        <v>14</v>
      </c>
      <c r="F327" s="906" t="s">
        <v>1185</v>
      </c>
      <c r="G327" s="1101">
        <f>'Full price'!G210</f>
        <v>87.3</v>
      </c>
      <c r="H327" s="920">
        <f>G327*(1-$H$4)</f>
        <v>87.3</v>
      </c>
      <c r="I327" s="904">
        <f>G327/1.2</f>
        <v>72.75</v>
      </c>
      <c r="J327" s="367"/>
      <c r="K327" s="620"/>
      <c r="L327" s="974"/>
      <c r="M327" s="1143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 ht="16.95" customHeight="1" x14ac:dyDescent="0.25">
      <c r="A328" s="25"/>
      <c r="B328" s="1100"/>
      <c r="C328" s="459" t="s">
        <v>892</v>
      </c>
      <c r="D328" s="932"/>
      <c r="E328" s="933"/>
      <c r="F328" s="907"/>
      <c r="G328" s="1101"/>
      <c r="H328" s="920"/>
      <c r="I328" s="904"/>
      <c r="J328" s="367"/>
      <c r="K328" s="620"/>
      <c r="L328" s="975"/>
      <c r="M328" s="1144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 ht="16.95" customHeight="1" x14ac:dyDescent="0.25">
      <c r="A329" s="25"/>
      <c r="B329" s="1099" t="s">
        <v>386</v>
      </c>
      <c r="C329" s="87" t="s">
        <v>387</v>
      </c>
      <c r="D329" s="908" t="s">
        <v>23</v>
      </c>
      <c r="E329" s="912" t="s">
        <v>14</v>
      </c>
      <c r="F329" s="1041" t="s">
        <v>18</v>
      </c>
      <c r="G329" s="1073">
        <f>'Full price'!G211</f>
        <v>116.7</v>
      </c>
      <c r="H329" s="1075">
        <f>G329*(1-$H$4)</f>
        <v>116.7</v>
      </c>
      <c r="I329" s="904">
        <f>G329/1.2</f>
        <v>97.25</v>
      </c>
      <c r="J329" s="367"/>
      <c r="K329" s="620"/>
      <c r="L329" s="974"/>
      <c r="M329" s="1143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 ht="16.95" customHeight="1" x14ac:dyDescent="0.25">
      <c r="A330" s="26"/>
      <c r="B330" s="1099"/>
      <c r="C330" s="459" t="s">
        <v>388</v>
      </c>
      <c r="D330" s="908"/>
      <c r="E330" s="912"/>
      <c r="F330" s="1041"/>
      <c r="G330" s="1073"/>
      <c r="H330" s="1075"/>
      <c r="I330" s="904"/>
      <c r="J330" s="367"/>
      <c r="K330" s="620"/>
      <c r="L330" s="975"/>
      <c r="M330" s="1144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 ht="16.95" customHeight="1" x14ac:dyDescent="0.25">
      <c r="A331" s="25"/>
      <c r="B331" s="1099" t="s">
        <v>890</v>
      </c>
      <c r="C331" s="86" t="s">
        <v>891</v>
      </c>
      <c r="D331" s="908" t="s">
        <v>16</v>
      </c>
      <c r="E331" s="912" t="s">
        <v>14</v>
      </c>
      <c r="F331" s="930" t="s">
        <v>15</v>
      </c>
      <c r="G331" s="1073">
        <f>'Full price'!G212</f>
        <v>588</v>
      </c>
      <c r="H331" s="1075">
        <f>G331*(1-$H$4)</f>
        <v>588</v>
      </c>
      <c r="I331" s="904">
        <f>G331/1.2</f>
        <v>490</v>
      </c>
      <c r="J331" s="367"/>
      <c r="K331" s="620"/>
      <c r="L331" s="974"/>
      <c r="M331" s="974"/>
      <c r="N331" s="292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 ht="16.95" customHeight="1" x14ac:dyDescent="0.25">
      <c r="B332" s="1099"/>
      <c r="C332" s="459" t="s">
        <v>893</v>
      </c>
      <c r="D332" s="908"/>
      <c r="E332" s="912"/>
      <c r="F332" s="930"/>
      <c r="G332" s="1073"/>
      <c r="H332" s="1075"/>
      <c r="I332" s="904"/>
      <c r="J332" s="367"/>
      <c r="K332" s="620"/>
      <c r="L332" s="1068"/>
      <c r="M332" s="1068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 ht="16.95" customHeight="1" x14ac:dyDescent="0.25">
      <c r="A333" s="25"/>
      <c r="B333" s="1099" t="s">
        <v>389</v>
      </c>
      <c r="C333" s="86" t="s">
        <v>390</v>
      </c>
      <c r="D333" s="908" t="s">
        <v>16</v>
      </c>
      <c r="E333" s="912" t="s">
        <v>14</v>
      </c>
      <c r="F333" s="930" t="s">
        <v>15</v>
      </c>
      <c r="G333" s="1073">
        <f>'Full price'!G213</f>
        <v>669</v>
      </c>
      <c r="H333" s="1075">
        <f>G333*(1-$H$4)</f>
        <v>669</v>
      </c>
      <c r="I333" s="904">
        <f>G333/1.2</f>
        <v>557.5</v>
      </c>
      <c r="J333" s="367"/>
      <c r="K333" s="620"/>
      <c r="L333" s="1068"/>
      <c r="M333" s="1068"/>
      <c r="N333" s="292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spans="1:27" ht="16.95" customHeight="1" x14ac:dyDescent="0.25">
      <c r="A334" s="26"/>
      <c r="B334" s="1099"/>
      <c r="C334" s="459" t="s">
        <v>894</v>
      </c>
      <c r="D334" s="908"/>
      <c r="E334" s="912"/>
      <c r="F334" s="930"/>
      <c r="G334" s="1073"/>
      <c r="H334" s="1075"/>
      <c r="I334" s="904"/>
      <c r="J334" s="367"/>
      <c r="K334" s="620"/>
      <c r="L334" s="975"/>
      <c r="M334" s="975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 ht="28.5" customHeight="1" x14ac:dyDescent="0.25">
      <c r="A335" s="25"/>
      <c r="B335" s="1100" t="s">
        <v>706</v>
      </c>
      <c r="C335" s="69" t="s">
        <v>707</v>
      </c>
      <c r="D335" s="908" t="s">
        <v>16</v>
      </c>
      <c r="E335" s="996" t="s">
        <v>14</v>
      </c>
      <c r="F335" s="906" t="s">
        <v>1185</v>
      </c>
      <c r="G335" s="1110">
        <f>'Full price'!G214</f>
        <v>162.6</v>
      </c>
      <c r="H335" s="1111">
        <f>G335*(1-$H$4)</f>
        <v>162.6</v>
      </c>
      <c r="I335" s="904">
        <f>G335/1.2</f>
        <v>135.5</v>
      </c>
      <c r="J335" s="367"/>
      <c r="K335" s="620"/>
      <c r="L335" s="236"/>
      <c r="M335" s="255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 s="5" customFormat="1" ht="20.55" customHeight="1" x14ac:dyDescent="0.25">
      <c r="A336" s="26"/>
      <c r="B336" s="1100"/>
      <c r="C336" s="459" t="s">
        <v>895</v>
      </c>
      <c r="D336" s="908"/>
      <c r="E336" s="996"/>
      <c r="F336" s="907"/>
      <c r="G336" s="1110"/>
      <c r="H336" s="1111"/>
      <c r="I336" s="904"/>
      <c r="J336" s="367"/>
      <c r="K336" s="620"/>
      <c r="L336" s="2"/>
      <c r="M336" s="255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 s="5" customFormat="1" ht="25.05" customHeight="1" x14ac:dyDescent="0.25">
      <c r="A337" s="144"/>
      <c r="B337" s="1099" t="s">
        <v>598</v>
      </c>
      <c r="C337" s="73" t="s">
        <v>602</v>
      </c>
      <c r="D337" s="908" t="s">
        <v>16</v>
      </c>
      <c r="E337" s="912" t="s">
        <v>14</v>
      </c>
      <c r="F337" s="930" t="s">
        <v>15</v>
      </c>
      <c r="G337" s="1073">
        <f>'Full price'!G216</f>
        <v>1698</v>
      </c>
      <c r="H337" s="1075">
        <f>G337*(1-$H$4)</f>
        <v>1698</v>
      </c>
      <c r="I337" s="904">
        <f>G337/1.2</f>
        <v>1415</v>
      </c>
      <c r="J337" s="367"/>
      <c r="K337" s="620"/>
      <c r="L337" s="236"/>
      <c r="M337" s="1143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 s="5" customFormat="1" ht="25.05" customHeight="1" x14ac:dyDescent="0.25">
      <c r="A338" s="145"/>
      <c r="B338" s="1099"/>
      <c r="C338" s="459" t="s">
        <v>603</v>
      </c>
      <c r="D338" s="908"/>
      <c r="E338" s="912"/>
      <c r="F338" s="930"/>
      <c r="G338" s="1073"/>
      <c r="H338" s="1075"/>
      <c r="I338" s="904"/>
      <c r="J338" s="367"/>
      <c r="K338" s="620"/>
      <c r="L338" s="237"/>
      <c r="M338" s="1144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spans="1:27" s="5" customFormat="1" ht="19.95" hidden="1" customHeight="1" x14ac:dyDescent="0.25">
      <c r="A339" s="25"/>
      <c r="B339" s="1100" t="s">
        <v>391</v>
      </c>
      <c r="C339" s="86" t="s">
        <v>392</v>
      </c>
      <c r="D339" s="932" t="s">
        <v>23</v>
      </c>
      <c r="E339" s="933" t="s">
        <v>14</v>
      </c>
      <c r="F339" s="1109" t="s">
        <v>18</v>
      </c>
      <c r="G339" s="1062">
        <v>594</v>
      </c>
      <c r="H339" s="920">
        <f>G339*(1-$H$4)</f>
        <v>594</v>
      </c>
      <c r="I339" s="904">
        <f>G339/1.2</f>
        <v>495</v>
      </c>
      <c r="J339" s="367"/>
      <c r="K339" s="620"/>
      <c r="L339" s="236"/>
      <c r="M339" s="1143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 s="5" customFormat="1" ht="16.05" hidden="1" customHeight="1" x14ac:dyDescent="0.25">
      <c r="A340" s="25"/>
      <c r="B340" s="1100"/>
      <c r="C340" s="459" t="s">
        <v>896</v>
      </c>
      <c r="D340" s="932"/>
      <c r="E340" s="933"/>
      <c r="F340" s="1109"/>
      <c r="G340" s="1062"/>
      <c r="H340" s="920"/>
      <c r="I340" s="904"/>
      <c r="J340" s="367"/>
      <c r="K340" s="620"/>
      <c r="L340" s="2"/>
      <c r="M340" s="1158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spans="1:27" s="5" customFormat="1" ht="25.05" customHeight="1" x14ac:dyDescent="0.25">
      <c r="A341" s="25"/>
      <c r="B341" s="1099" t="s">
        <v>393</v>
      </c>
      <c r="C341" s="88" t="s">
        <v>392</v>
      </c>
      <c r="D341" s="908" t="s">
        <v>23</v>
      </c>
      <c r="E341" s="912" t="s">
        <v>14</v>
      </c>
      <c r="F341" s="923" t="s">
        <v>15</v>
      </c>
      <c r="G341" s="1073">
        <f>'Full price'!G218</f>
        <v>726</v>
      </c>
      <c r="H341" s="1075">
        <f>G341*(1-$H$4)</f>
        <v>726</v>
      </c>
      <c r="I341" s="904">
        <f>G341/1.2</f>
        <v>605</v>
      </c>
      <c r="J341" s="367"/>
      <c r="K341" s="620"/>
      <c r="L341" s="2"/>
      <c r="M341" s="1158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 s="5" customFormat="1" ht="25.05" customHeight="1" x14ac:dyDescent="0.25">
      <c r="A342" s="26"/>
      <c r="B342" s="1099"/>
      <c r="C342" s="459" t="s">
        <v>897</v>
      </c>
      <c r="D342" s="908"/>
      <c r="E342" s="912"/>
      <c r="F342" s="923"/>
      <c r="G342" s="1073"/>
      <c r="H342" s="1075"/>
      <c r="I342" s="904"/>
      <c r="J342" s="367"/>
      <c r="K342" s="620"/>
      <c r="L342" s="237"/>
      <c r="M342" s="1144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 s="5" customFormat="1" ht="19.05" customHeight="1" x14ac:dyDescent="0.25">
      <c r="A343" s="25"/>
      <c r="B343" s="1100" t="s">
        <v>394</v>
      </c>
      <c r="C343" s="86" t="s">
        <v>395</v>
      </c>
      <c r="D343" s="932" t="s">
        <v>23</v>
      </c>
      <c r="E343" s="933" t="s">
        <v>14</v>
      </c>
      <c r="F343" s="897" t="s">
        <v>18</v>
      </c>
      <c r="G343" s="1062">
        <f>'Full price'!G220</f>
        <v>958.68</v>
      </c>
      <c r="H343" s="920">
        <f>G343*(1-$H$4)</f>
        <v>958.68</v>
      </c>
      <c r="I343" s="904">
        <f>G343/1.2</f>
        <v>798.9</v>
      </c>
      <c r="J343" s="367"/>
      <c r="K343" s="620"/>
      <c r="L343" s="1112"/>
      <c r="M343" s="1143"/>
      <c r="N343" s="292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spans="1:27" s="5" customFormat="1" ht="19.05" customHeight="1" x14ac:dyDescent="0.25">
      <c r="A344" s="25"/>
      <c r="B344" s="1100"/>
      <c r="C344" s="459" t="s">
        <v>898</v>
      </c>
      <c r="D344" s="932"/>
      <c r="E344" s="933"/>
      <c r="F344" s="897"/>
      <c r="G344" s="1062"/>
      <c r="H344" s="920"/>
      <c r="I344" s="904"/>
      <c r="J344" s="367"/>
      <c r="K344" s="620"/>
      <c r="L344" s="1098"/>
      <c r="M344" s="1158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 s="5" customFormat="1" ht="19.05" customHeight="1" x14ac:dyDescent="0.25">
      <c r="A345" s="25"/>
      <c r="B345" s="1099" t="s">
        <v>396</v>
      </c>
      <c r="C345" s="86" t="s">
        <v>660</v>
      </c>
      <c r="D345" s="908" t="s">
        <v>23</v>
      </c>
      <c r="E345" s="912" t="s">
        <v>14</v>
      </c>
      <c r="F345" s="1041" t="s">
        <v>18</v>
      </c>
      <c r="G345" s="1073">
        <f>'Full price'!G221</f>
        <v>1051.68</v>
      </c>
      <c r="H345" s="1075">
        <f>G345*(1-$H$4)</f>
        <v>1051.68</v>
      </c>
      <c r="I345" s="904">
        <f>G345/1.2</f>
        <v>876.40000000000009</v>
      </c>
      <c r="J345" s="367"/>
      <c r="K345" s="620"/>
      <c r="L345" s="1098"/>
      <c r="M345" s="1158"/>
      <c r="N345" s="292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 s="5" customFormat="1" ht="19.05" customHeight="1" x14ac:dyDescent="0.25">
      <c r="A346" s="26"/>
      <c r="B346" s="1099"/>
      <c r="C346" s="459" t="s">
        <v>898</v>
      </c>
      <c r="D346" s="908"/>
      <c r="E346" s="912"/>
      <c r="F346" s="1041"/>
      <c r="G346" s="1073"/>
      <c r="H346" s="1075"/>
      <c r="I346" s="904"/>
      <c r="J346" s="367"/>
      <c r="K346" s="620"/>
      <c r="L346" s="1152"/>
      <c r="M346" s="1144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spans="1:27" s="5" customFormat="1" ht="25.05" customHeight="1" x14ac:dyDescent="0.25">
      <c r="A347" s="25"/>
      <c r="B347" s="1100" t="s">
        <v>397</v>
      </c>
      <c r="C347" s="69" t="s">
        <v>398</v>
      </c>
      <c r="D347" s="932" t="s">
        <v>16</v>
      </c>
      <c r="E347" s="933" t="s">
        <v>14</v>
      </c>
      <c r="F347" s="930" t="s">
        <v>15</v>
      </c>
      <c r="G347" s="1062">
        <f>'Full price'!G222</f>
        <v>1239</v>
      </c>
      <c r="H347" s="920">
        <f>G347*(1-$H$4)</f>
        <v>1239</v>
      </c>
      <c r="I347" s="904">
        <f>G347/1.2</f>
        <v>1032.5</v>
      </c>
      <c r="J347" s="367"/>
      <c r="K347" s="620"/>
      <c r="L347" s="236"/>
      <c r="M347" s="1143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 s="5" customFormat="1" ht="25.05" customHeight="1" x14ac:dyDescent="0.25">
      <c r="A348" s="25"/>
      <c r="B348" s="1100"/>
      <c r="C348" s="459" t="s">
        <v>900</v>
      </c>
      <c r="D348" s="932"/>
      <c r="E348" s="933"/>
      <c r="F348" s="930"/>
      <c r="G348" s="1062"/>
      <c r="H348" s="920"/>
      <c r="I348" s="904"/>
      <c r="J348" s="367"/>
      <c r="K348" s="620"/>
      <c r="L348" s="2"/>
      <c r="M348" s="1158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spans="1:27" s="5" customFormat="1" ht="18" hidden="1" customHeight="1" x14ac:dyDescent="0.25">
      <c r="A349" s="25"/>
      <c r="B349" s="1099" t="s">
        <v>399</v>
      </c>
      <c r="C349" s="73" t="s">
        <v>400</v>
      </c>
      <c r="D349" s="932" t="s">
        <v>16</v>
      </c>
      <c r="E349" s="933" t="s">
        <v>14</v>
      </c>
      <c r="F349" s="1041" t="s">
        <v>18</v>
      </c>
      <c r="G349" s="1062">
        <v>1149</v>
      </c>
      <c r="H349" s="1115">
        <f>G349*(1-$H$4)</f>
        <v>1149</v>
      </c>
      <c r="I349" s="904">
        <f>G349/1.2</f>
        <v>957.5</v>
      </c>
      <c r="J349" s="367"/>
      <c r="K349" s="620"/>
      <c r="L349" s="2"/>
      <c r="M349" s="1158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 s="5" customFormat="1" ht="18" hidden="1" customHeight="1" x14ac:dyDescent="0.25">
      <c r="A350" s="26"/>
      <c r="B350" s="1099"/>
      <c r="C350" s="459" t="s">
        <v>899</v>
      </c>
      <c r="D350" s="932"/>
      <c r="E350" s="933"/>
      <c r="F350" s="1041"/>
      <c r="G350" s="1062"/>
      <c r="H350" s="1115"/>
      <c r="I350" s="904"/>
      <c r="J350" s="367"/>
      <c r="K350" s="620"/>
      <c r="L350" s="237"/>
      <c r="M350" s="1144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 s="5" customFormat="1" ht="18" customHeight="1" x14ac:dyDescent="0.25">
      <c r="A351" s="25"/>
      <c r="B351" s="1100" t="s">
        <v>401</v>
      </c>
      <c r="C351" s="69" t="s">
        <v>402</v>
      </c>
      <c r="D351" s="932" t="s">
        <v>16</v>
      </c>
      <c r="E351" s="933" t="s">
        <v>14</v>
      </c>
      <c r="F351" s="930" t="s">
        <v>15</v>
      </c>
      <c r="G351" s="1062">
        <f>'Full price'!G223</f>
        <v>1458</v>
      </c>
      <c r="H351" s="920">
        <f>G351*(1-$H$4)</f>
        <v>1458</v>
      </c>
      <c r="I351" s="904">
        <f>G351/1.2</f>
        <v>1215</v>
      </c>
      <c r="J351" s="367"/>
      <c r="K351" s="620"/>
      <c r="L351" s="236"/>
      <c r="M351" s="1143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spans="1:27" s="5" customFormat="1" ht="18" customHeight="1" x14ac:dyDescent="0.25">
      <c r="A352" s="25"/>
      <c r="B352" s="1100"/>
      <c r="C352" s="459" t="s">
        <v>901</v>
      </c>
      <c r="D352" s="932"/>
      <c r="E352" s="933"/>
      <c r="F352" s="930"/>
      <c r="G352" s="1062"/>
      <c r="H352" s="920"/>
      <c r="I352" s="904"/>
      <c r="J352" s="367"/>
      <c r="K352" s="620"/>
      <c r="L352" s="2"/>
      <c r="M352" s="1158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 s="5" customFormat="1" ht="18" customHeight="1" x14ac:dyDescent="0.25">
      <c r="A353" s="25"/>
      <c r="B353" s="1099" t="s">
        <v>403</v>
      </c>
      <c r="C353" s="73" t="s">
        <v>404</v>
      </c>
      <c r="D353" s="908" t="s">
        <v>16</v>
      </c>
      <c r="E353" s="912" t="s">
        <v>14</v>
      </c>
      <c r="F353" s="1041" t="s">
        <v>18</v>
      </c>
      <c r="G353" s="1073">
        <f>'Full price'!G224</f>
        <v>1698</v>
      </c>
      <c r="H353" s="1075">
        <f>G353*(1-$H$4)</f>
        <v>1698</v>
      </c>
      <c r="I353" s="904">
        <f>G353/1.2</f>
        <v>1415</v>
      </c>
      <c r="J353" s="367"/>
      <c r="K353" s="620"/>
      <c r="L353" s="1113"/>
      <c r="M353" s="1158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spans="1:27" s="5" customFormat="1" ht="18" customHeight="1" x14ac:dyDescent="0.25">
      <c r="A354" s="26"/>
      <c r="B354" s="1099"/>
      <c r="C354" s="459" t="s">
        <v>902</v>
      </c>
      <c r="D354" s="908"/>
      <c r="E354" s="912"/>
      <c r="F354" s="1041"/>
      <c r="G354" s="1073"/>
      <c r="H354" s="1075"/>
      <c r="I354" s="904"/>
      <c r="J354" s="367"/>
      <c r="K354" s="620"/>
      <c r="L354" s="1114"/>
      <c r="M354" s="1144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 s="5" customFormat="1" ht="20.25" customHeight="1" x14ac:dyDescent="0.25">
      <c r="A355" s="25"/>
      <c r="B355" s="1100" t="s">
        <v>405</v>
      </c>
      <c r="C355" s="69" t="s">
        <v>406</v>
      </c>
      <c r="D355" s="932" t="s">
        <v>16</v>
      </c>
      <c r="E355" s="933" t="s">
        <v>14</v>
      </c>
      <c r="F355" s="930" t="s">
        <v>15</v>
      </c>
      <c r="G355" s="1062">
        <f>'Full price'!G219</f>
        <v>4254</v>
      </c>
      <c r="H355" s="920">
        <f>G355*(1-$H$4)</f>
        <v>4254</v>
      </c>
      <c r="I355" s="904">
        <f>G355/1.2</f>
        <v>3545</v>
      </c>
      <c r="J355" s="367"/>
      <c r="K355" s="620"/>
      <c r="L355" s="236"/>
      <c r="M355" s="1143"/>
      <c r="N355" s="272"/>
      <c r="O355" s="272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 s="5" customFormat="1" ht="30" customHeight="1" x14ac:dyDescent="0.25">
      <c r="A356" s="25"/>
      <c r="B356" s="1100"/>
      <c r="C356" s="459" t="s">
        <v>407</v>
      </c>
      <c r="D356" s="932"/>
      <c r="E356" s="933"/>
      <c r="F356" s="930"/>
      <c r="G356" s="1062"/>
      <c r="H356" s="920"/>
      <c r="I356" s="904"/>
      <c r="J356" s="367"/>
      <c r="K356" s="620"/>
      <c r="L356" s="237"/>
      <c r="M356" s="1144"/>
      <c r="N356" s="272"/>
      <c r="O356" s="272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 s="5" customFormat="1" ht="21" customHeight="1" x14ac:dyDescent="0.25">
      <c r="A357" s="25"/>
      <c r="B357" s="1099" t="s">
        <v>408</v>
      </c>
      <c r="C357" s="73" t="s">
        <v>409</v>
      </c>
      <c r="D357" s="908" t="s">
        <v>16</v>
      </c>
      <c r="E357" s="912" t="s">
        <v>14</v>
      </c>
      <c r="F357" s="923" t="s">
        <v>15</v>
      </c>
      <c r="G357" s="1073">
        <f>'Full price'!G225</f>
        <v>7398</v>
      </c>
      <c r="H357" s="1075">
        <f>G357*(1-$H$4)</f>
        <v>7398</v>
      </c>
      <c r="I357" s="904">
        <f>G357/1.2</f>
        <v>6165</v>
      </c>
      <c r="J357" s="367"/>
      <c r="K357" s="620"/>
      <c r="L357" s="974"/>
      <c r="M357" s="1143"/>
      <c r="N357" s="272"/>
      <c r="O357" s="272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 s="5" customFormat="1" ht="21" customHeight="1" x14ac:dyDescent="0.25">
      <c r="A358" s="25"/>
      <c r="B358" s="1099"/>
      <c r="C358" s="459" t="s">
        <v>410</v>
      </c>
      <c r="D358" s="908"/>
      <c r="E358" s="912"/>
      <c r="F358" s="923"/>
      <c r="G358" s="1073"/>
      <c r="H358" s="1075"/>
      <c r="I358" s="904"/>
      <c r="J358" s="367"/>
      <c r="K358" s="620"/>
      <c r="L358" s="975"/>
      <c r="M358" s="1144"/>
      <c r="N358" s="272"/>
      <c r="O358" s="272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spans="1:27" s="5" customFormat="1" ht="21" customHeight="1" x14ac:dyDescent="0.25">
      <c r="A359" s="25"/>
      <c r="B359" s="1099" t="s">
        <v>411</v>
      </c>
      <c r="C359" s="73" t="s">
        <v>412</v>
      </c>
      <c r="D359" s="908" t="s">
        <v>16</v>
      </c>
      <c r="E359" s="912" t="s">
        <v>14</v>
      </c>
      <c r="F359" s="1116" t="s">
        <v>18</v>
      </c>
      <c r="G359" s="1073">
        <f>'Full price'!G226</f>
        <v>12996</v>
      </c>
      <c r="H359" s="1075">
        <f>G359*(1-$H$4)</f>
        <v>12996</v>
      </c>
      <c r="I359" s="904">
        <f>G359/1.2</f>
        <v>10830</v>
      </c>
      <c r="J359" s="367"/>
      <c r="K359" s="620"/>
      <c r="L359" s="974"/>
      <c r="M359" s="1143"/>
      <c r="N359" s="272"/>
      <c r="O359" s="272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 s="5" customFormat="1" ht="22.5" customHeight="1" x14ac:dyDescent="0.25">
      <c r="A360" s="26"/>
      <c r="B360" s="1099"/>
      <c r="C360" s="459" t="s">
        <v>413</v>
      </c>
      <c r="D360" s="908"/>
      <c r="E360" s="912"/>
      <c r="F360" s="1041"/>
      <c r="G360" s="1073"/>
      <c r="H360" s="1075"/>
      <c r="I360" s="904"/>
      <c r="J360" s="367"/>
      <c r="K360" s="620"/>
      <c r="L360" s="975"/>
      <c r="M360" s="1144"/>
      <c r="N360" s="272"/>
      <c r="O360" s="272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 s="5" customFormat="1" ht="25.05" customHeight="1" x14ac:dyDescent="0.25">
      <c r="A361" s="25"/>
      <c r="B361" s="1099" t="s">
        <v>414</v>
      </c>
      <c r="C361" s="88" t="s">
        <v>1226</v>
      </c>
      <c r="D361" s="908" t="s">
        <v>23</v>
      </c>
      <c r="E361" s="912" t="s">
        <v>14</v>
      </c>
      <c r="F361" s="1041" t="s">
        <v>18</v>
      </c>
      <c r="G361" s="1073">
        <f>'Full price'!G235</f>
        <v>564</v>
      </c>
      <c r="H361" s="1075">
        <f>G361*(1-$H$4)</f>
        <v>564</v>
      </c>
      <c r="I361" s="904">
        <f>G361/1.2</f>
        <v>470</v>
      </c>
      <c r="J361" s="367"/>
      <c r="K361" s="620"/>
      <c r="L361" s="2"/>
      <c r="M361" s="1158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spans="1:27" s="5" customFormat="1" ht="25.05" customHeight="1" x14ac:dyDescent="0.25">
      <c r="A362" s="26"/>
      <c r="B362" s="1099"/>
      <c r="C362" s="459" t="s">
        <v>415</v>
      </c>
      <c r="D362" s="908"/>
      <c r="E362" s="912"/>
      <c r="F362" s="1041"/>
      <c r="G362" s="1073"/>
      <c r="H362" s="1075"/>
      <c r="I362" s="904"/>
      <c r="J362" s="367"/>
      <c r="K362" s="620"/>
      <c r="L362" s="237"/>
      <c r="M362" s="1144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s="5" customFormat="1" ht="16.95" customHeight="1" x14ac:dyDescent="0.25">
      <c r="A363" s="25"/>
      <c r="B363" s="1100" t="s">
        <v>416</v>
      </c>
      <c r="C363" s="69" t="s">
        <v>417</v>
      </c>
      <c r="D363" s="932" t="s">
        <v>13</v>
      </c>
      <c r="E363" s="933" t="s">
        <v>14</v>
      </c>
      <c r="F363" s="930" t="s">
        <v>15</v>
      </c>
      <c r="G363" s="1062">
        <f>'Full price'!G236</f>
        <v>576</v>
      </c>
      <c r="H363" s="920">
        <f>G363*(1-$H$4)</f>
        <v>576</v>
      </c>
      <c r="I363" s="904">
        <f>G363/1.2</f>
        <v>480</v>
      </c>
      <c r="J363" s="367"/>
      <c r="K363" s="620"/>
      <c r="L363" s="236"/>
      <c r="M363" s="1143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spans="1:27" ht="16.5" customHeight="1" x14ac:dyDescent="0.25">
      <c r="A364" s="25"/>
      <c r="B364" s="1100"/>
      <c r="C364" s="459" t="s">
        <v>418</v>
      </c>
      <c r="D364" s="932"/>
      <c r="E364" s="933"/>
      <c r="F364" s="930"/>
      <c r="G364" s="1062"/>
      <c r="H364" s="920"/>
      <c r="I364" s="904"/>
      <c r="J364" s="367"/>
      <c r="K364" s="620"/>
      <c r="M364" s="1158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spans="1:27" ht="16.95" customHeight="1" x14ac:dyDescent="0.25">
      <c r="A365" s="25"/>
      <c r="B365" s="1099" t="s">
        <v>419</v>
      </c>
      <c r="C365" s="73" t="s">
        <v>420</v>
      </c>
      <c r="D365" s="908" t="s">
        <v>13</v>
      </c>
      <c r="E365" s="912" t="s">
        <v>14</v>
      </c>
      <c r="F365" s="1041" t="s">
        <v>18</v>
      </c>
      <c r="G365" s="1073">
        <f>'Full price'!G237</f>
        <v>1590</v>
      </c>
      <c r="H365" s="1075">
        <f>G365*(1-$H$4)</f>
        <v>1590</v>
      </c>
      <c r="I365" s="904">
        <f>G365/1.2</f>
        <v>1325</v>
      </c>
      <c r="J365" s="367"/>
      <c r="K365" s="620"/>
      <c r="M365" s="1158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 ht="23.25" customHeight="1" x14ac:dyDescent="0.25">
      <c r="A366" s="26"/>
      <c r="B366" s="1099"/>
      <c r="C366" s="459" t="s">
        <v>421</v>
      </c>
      <c r="D366" s="908"/>
      <c r="E366" s="912"/>
      <c r="F366" s="1041"/>
      <c r="G366" s="1073"/>
      <c r="H366" s="1075"/>
      <c r="I366" s="904"/>
      <c r="J366" s="367"/>
      <c r="K366" s="620"/>
      <c r="L366" s="237"/>
      <c r="M366" s="1144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 s="5" customFormat="1" ht="13.8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367"/>
      <c r="J367" s="367"/>
      <c r="K367" s="620"/>
      <c r="L367" s="24"/>
      <c r="M367" s="255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spans="1:27" s="5" customFormat="1" ht="19.95" customHeight="1" x14ac:dyDescent="0.25">
      <c r="A368" s="1066" t="s">
        <v>865</v>
      </c>
      <c r="B368" s="1066"/>
      <c r="C368" s="1066"/>
      <c r="D368" s="1066"/>
      <c r="E368" s="1066"/>
      <c r="F368" s="1066"/>
      <c r="G368" s="1066"/>
      <c r="H368" s="1066"/>
      <c r="I368" s="367"/>
      <c r="J368" s="367"/>
      <c r="K368" s="620"/>
      <c r="L368" s="24"/>
      <c r="M368" s="255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spans="1:53" s="5" customFormat="1" ht="22.95" customHeight="1" thickBot="1" x14ac:dyDescent="0.3">
      <c r="A369" s="909" t="s">
        <v>983</v>
      </c>
      <c r="B369" s="909"/>
      <c r="C369" s="909"/>
      <c r="D369" s="909"/>
      <c r="E369" s="909"/>
      <c r="F369" s="909"/>
      <c r="G369" s="909"/>
      <c r="H369" s="909"/>
      <c r="I369" s="366"/>
      <c r="J369" s="366"/>
      <c r="K369" s="620"/>
      <c r="L369" s="2"/>
      <c r="M369" s="169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53" s="5" customFormat="1" ht="16.05" customHeight="1" x14ac:dyDescent="0.25">
      <c r="A370" s="84"/>
      <c r="B370" s="910" t="s">
        <v>263</v>
      </c>
      <c r="C370" s="47" t="s">
        <v>531</v>
      </c>
      <c r="D370" s="932" t="s">
        <v>27</v>
      </c>
      <c r="E370" s="933" t="s">
        <v>14</v>
      </c>
      <c r="F370" s="906" t="s">
        <v>1185</v>
      </c>
      <c r="G370" s="1062">
        <f>'Full price'!G239</f>
        <v>819</v>
      </c>
      <c r="H370" s="920">
        <f t="shared" ref="H370:H376" si="40">G370*(1-$H$4)</f>
        <v>819</v>
      </c>
      <c r="I370" s="367">
        <f t="shared" ref="I370:I376" si="41">G370/1.2</f>
        <v>682.5</v>
      </c>
      <c r="J370" s="367"/>
      <c r="K370" s="1174" t="s">
        <v>1313</v>
      </c>
      <c r="L370" s="266"/>
      <c r="M370" s="1143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53" s="5" customFormat="1" ht="16.05" customHeight="1" x14ac:dyDescent="0.25">
      <c r="A371" s="25"/>
      <c r="B371" s="913"/>
      <c r="C371" s="458" t="s">
        <v>920</v>
      </c>
      <c r="D371" s="932"/>
      <c r="E371" s="933"/>
      <c r="F371" s="907"/>
      <c r="G371" s="1062"/>
      <c r="H371" s="920"/>
      <c r="I371" s="367">
        <f t="shared" si="41"/>
        <v>0</v>
      </c>
      <c r="J371" s="367"/>
      <c r="K371" s="1175"/>
      <c r="L371" s="216"/>
      <c r="M371" s="1158"/>
      <c r="N371" s="278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53" s="5" customFormat="1" ht="16.05" customHeight="1" x14ac:dyDescent="0.25">
      <c r="A372" s="25"/>
      <c r="B372" s="913" t="s">
        <v>264</v>
      </c>
      <c r="C372" s="226" t="s">
        <v>532</v>
      </c>
      <c r="D372" s="932" t="s">
        <v>27</v>
      </c>
      <c r="E372" s="933" t="s">
        <v>14</v>
      </c>
      <c r="F372" s="906" t="s">
        <v>1185</v>
      </c>
      <c r="G372" s="1062">
        <f>'Full price'!G240</f>
        <v>936</v>
      </c>
      <c r="H372" s="920">
        <f t="shared" si="40"/>
        <v>936</v>
      </c>
      <c r="I372" s="367">
        <f t="shared" si="41"/>
        <v>780</v>
      </c>
      <c r="J372" s="367"/>
      <c r="K372" s="1175"/>
      <c r="L372" s="216"/>
      <c r="M372" s="1158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spans="1:53" s="5" customFormat="1" ht="16.05" customHeight="1" x14ac:dyDescent="0.25">
      <c r="A373" s="25"/>
      <c r="B373" s="913"/>
      <c r="C373" s="458" t="s">
        <v>921</v>
      </c>
      <c r="D373" s="932"/>
      <c r="E373" s="933"/>
      <c r="F373" s="907"/>
      <c r="G373" s="1062"/>
      <c r="H373" s="920"/>
      <c r="I373" s="367">
        <f t="shared" si="41"/>
        <v>0</v>
      </c>
      <c r="J373" s="367"/>
      <c r="K373" s="1175"/>
      <c r="L373" s="216"/>
      <c r="M373" s="1158"/>
      <c r="N373" s="278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spans="1:53" ht="16.05" customHeight="1" x14ac:dyDescent="0.25">
      <c r="A374" s="25"/>
      <c r="B374" s="913" t="s">
        <v>265</v>
      </c>
      <c r="C374" s="226" t="s">
        <v>533</v>
      </c>
      <c r="D374" s="932" t="s">
        <v>27</v>
      </c>
      <c r="E374" s="933" t="s">
        <v>14</v>
      </c>
      <c r="F374" s="906" t="s">
        <v>1185</v>
      </c>
      <c r="G374" s="1062">
        <f>'Full price'!G241</f>
        <v>1089</v>
      </c>
      <c r="H374" s="920">
        <f t="shared" si="40"/>
        <v>1089</v>
      </c>
      <c r="I374" s="367">
        <f t="shared" si="41"/>
        <v>907.5</v>
      </c>
      <c r="J374" s="367"/>
      <c r="K374" s="1175"/>
      <c r="L374" s="24"/>
      <c r="M374" s="1158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53" ht="16.05" customHeight="1" x14ac:dyDescent="0.25">
      <c r="A375" s="25"/>
      <c r="B375" s="913"/>
      <c r="C375" s="458" t="s">
        <v>922</v>
      </c>
      <c r="D375" s="932"/>
      <c r="E375" s="933"/>
      <c r="F375" s="907"/>
      <c r="G375" s="1062"/>
      <c r="H375" s="920"/>
      <c r="I375" s="367">
        <f t="shared" si="41"/>
        <v>0</v>
      </c>
      <c r="J375" s="367"/>
      <c r="K375" s="1175"/>
      <c r="L375" s="216"/>
      <c r="M375" s="1158"/>
      <c r="N375" s="278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53" ht="16.05" customHeight="1" x14ac:dyDescent="0.25">
      <c r="A376" s="25"/>
      <c r="B376" s="913" t="s">
        <v>266</v>
      </c>
      <c r="C376" s="226" t="s">
        <v>534</v>
      </c>
      <c r="D376" s="932" t="s">
        <v>27</v>
      </c>
      <c r="E376" s="933" t="s">
        <v>14</v>
      </c>
      <c r="F376" s="906" t="s">
        <v>1185</v>
      </c>
      <c r="G376" s="1062">
        <f>'Full price'!G242</f>
        <v>1197</v>
      </c>
      <c r="H376" s="920">
        <f t="shared" si="40"/>
        <v>1197</v>
      </c>
      <c r="I376" s="904">
        <f t="shared" si="41"/>
        <v>997.5</v>
      </c>
      <c r="J376" s="367"/>
      <c r="K376" s="1175"/>
      <c r="L376" s="24"/>
      <c r="M376" s="1158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53" ht="16.05" customHeight="1" x14ac:dyDescent="0.25">
      <c r="A377" s="25"/>
      <c r="B377" s="913"/>
      <c r="C377" s="458" t="s">
        <v>923</v>
      </c>
      <c r="D377" s="932"/>
      <c r="E377" s="933"/>
      <c r="F377" s="907"/>
      <c r="G377" s="1062"/>
      <c r="H377" s="920"/>
      <c r="I377" s="904"/>
      <c r="J377" s="367"/>
      <c r="K377" s="1175"/>
      <c r="L377" s="24"/>
      <c r="M377" s="1158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53" ht="16.05" customHeight="1" x14ac:dyDescent="0.25">
      <c r="A378" s="25"/>
      <c r="B378" s="913" t="s">
        <v>267</v>
      </c>
      <c r="C378" s="226" t="s">
        <v>535</v>
      </c>
      <c r="D378" s="932" t="s">
        <v>27</v>
      </c>
      <c r="E378" s="933" t="s">
        <v>14</v>
      </c>
      <c r="F378" s="930" t="s">
        <v>15</v>
      </c>
      <c r="G378" s="1077">
        <f>'Full price'!G243</f>
        <v>1824</v>
      </c>
      <c r="H378" s="920">
        <f>G378*(1-$H$4)</f>
        <v>1824</v>
      </c>
      <c r="I378" s="904">
        <f>G378/1.2</f>
        <v>1520</v>
      </c>
      <c r="J378" s="367"/>
      <c r="K378" s="1175"/>
      <c r="L378" s="1068"/>
      <c r="M378" s="1158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53" ht="16.05" customHeight="1" x14ac:dyDescent="0.25">
      <c r="A379" s="25"/>
      <c r="B379" s="913"/>
      <c r="C379" s="458" t="s">
        <v>924</v>
      </c>
      <c r="D379" s="932"/>
      <c r="E379" s="933"/>
      <c r="F379" s="930"/>
      <c r="G379" s="1073"/>
      <c r="H379" s="920"/>
      <c r="I379" s="904"/>
      <c r="J379" s="367"/>
      <c r="K379" s="1175"/>
      <c r="L379" s="1068"/>
      <c r="M379" s="1158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53" ht="16.05" customHeight="1" x14ac:dyDescent="0.25">
      <c r="A380" s="25"/>
      <c r="B380" s="910" t="s">
        <v>268</v>
      </c>
      <c r="C380" s="226" t="s">
        <v>536</v>
      </c>
      <c r="D380" s="908" t="s">
        <v>27</v>
      </c>
      <c r="E380" s="912" t="s">
        <v>14</v>
      </c>
      <c r="F380" s="923" t="s">
        <v>15</v>
      </c>
      <c r="G380" s="1073">
        <f>'Full price'!G244</f>
        <v>1989</v>
      </c>
      <c r="H380" s="1075">
        <f>G380*(1-$H$4)</f>
        <v>1989</v>
      </c>
      <c r="I380" s="904">
        <f>G380/1.2</f>
        <v>1657.5</v>
      </c>
      <c r="J380" s="367"/>
      <c r="K380" s="1175"/>
      <c r="L380" s="1081"/>
      <c r="M380" s="1158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53" ht="16.05" customHeight="1" x14ac:dyDescent="0.25">
      <c r="A381" s="482"/>
      <c r="B381" s="1069"/>
      <c r="C381" s="483" t="s">
        <v>925</v>
      </c>
      <c r="D381" s="1070"/>
      <c r="E381" s="1071"/>
      <c r="F381" s="1072"/>
      <c r="G381" s="1074"/>
      <c r="H381" s="1076"/>
      <c r="I381" s="904"/>
      <c r="J381" s="367"/>
      <c r="K381" s="1175"/>
      <c r="L381" s="1084"/>
      <c r="M381" s="1144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spans="1:53" s="5" customFormat="1" ht="10.050000000000001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367"/>
      <c r="J382" s="367"/>
      <c r="K382" s="620"/>
      <c r="L382" s="24"/>
      <c r="M382" s="255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53" s="5" customFormat="1" ht="22.95" customHeight="1" thickBot="1" x14ac:dyDescent="0.3">
      <c r="A383" s="909" t="s">
        <v>984</v>
      </c>
      <c r="B383" s="909"/>
      <c r="C383" s="909"/>
      <c r="D383" s="909"/>
      <c r="E383" s="909"/>
      <c r="F383" s="909"/>
      <c r="G383" s="909"/>
      <c r="H383" s="909"/>
      <c r="I383" s="366"/>
      <c r="J383" s="366"/>
      <c r="K383" s="620"/>
      <c r="L383" s="2"/>
      <c r="M383" s="169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53" ht="15" customHeight="1" x14ac:dyDescent="0.25">
      <c r="A384" s="25"/>
      <c r="B384" s="913" t="s">
        <v>269</v>
      </c>
      <c r="C384" s="226" t="s">
        <v>525</v>
      </c>
      <c r="D384" s="908" t="s">
        <v>27</v>
      </c>
      <c r="E384" s="912" t="s">
        <v>14</v>
      </c>
      <c r="F384" s="923" t="s">
        <v>15</v>
      </c>
      <c r="G384" s="919">
        <f>'Full price'!G246</f>
        <v>3336</v>
      </c>
      <c r="H384" s="924">
        <f t="shared" ref="H384:H390" si="42">G384*(1-$H$4)</f>
        <v>3336</v>
      </c>
      <c r="I384" s="367">
        <f t="shared" ref="I384:I390" si="43">G384/1.2</f>
        <v>2780</v>
      </c>
      <c r="J384" s="367"/>
      <c r="K384" s="619"/>
      <c r="L384" s="1036"/>
      <c r="M384" s="959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</row>
    <row r="385" spans="1:53" ht="15" customHeight="1" x14ac:dyDescent="0.25">
      <c r="A385" s="25"/>
      <c r="B385" s="913"/>
      <c r="C385" s="458" t="s">
        <v>884</v>
      </c>
      <c r="D385" s="908"/>
      <c r="E385" s="912"/>
      <c r="F385" s="923"/>
      <c r="G385" s="919"/>
      <c r="H385" s="924"/>
      <c r="I385" s="367">
        <f t="shared" si="43"/>
        <v>0</v>
      </c>
      <c r="J385" s="367"/>
      <c r="K385" s="619"/>
      <c r="L385" s="1017"/>
      <c r="M385" s="1137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</row>
    <row r="386" spans="1:53" ht="15" customHeight="1" x14ac:dyDescent="0.25">
      <c r="A386" s="25"/>
      <c r="B386" s="913" t="s">
        <v>270</v>
      </c>
      <c r="C386" s="226" t="s">
        <v>526</v>
      </c>
      <c r="D386" s="908" t="s">
        <v>27</v>
      </c>
      <c r="E386" s="912" t="s">
        <v>14</v>
      </c>
      <c r="F386" s="923" t="s">
        <v>15</v>
      </c>
      <c r="G386" s="919">
        <f>'Full price'!G247</f>
        <v>3456</v>
      </c>
      <c r="H386" s="924">
        <f t="shared" si="42"/>
        <v>3456</v>
      </c>
      <c r="I386" s="367">
        <f t="shared" si="43"/>
        <v>2880</v>
      </c>
      <c r="J386" s="367"/>
      <c r="K386" s="619"/>
      <c r="L386" s="1017"/>
      <c r="M386" s="1137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</row>
    <row r="387" spans="1:53" ht="15" customHeight="1" x14ac:dyDescent="0.25">
      <c r="A387" s="25"/>
      <c r="B387" s="913"/>
      <c r="C387" s="458" t="s">
        <v>884</v>
      </c>
      <c r="D387" s="908"/>
      <c r="E387" s="912"/>
      <c r="F387" s="923"/>
      <c r="G387" s="919"/>
      <c r="H387" s="924"/>
      <c r="I387" s="367">
        <f t="shared" si="43"/>
        <v>0</v>
      </c>
      <c r="J387" s="367"/>
      <c r="K387" s="619"/>
      <c r="L387" s="1017"/>
      <c r="M387" s="1137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</row>
    <row r="388" spans="1:53" ht="15" customHeight="1" x14ac:dyDescent="0.25">
      <c r="A388" s="25"/>
      <c r="B388" s="913" t="s">
        <v>271</v>
      </c>
      <c r="C388" s="226" t="s">
        <v>527</v>
      </c>
      <c r="D388" s="908" t="s">
        <v>1227</v>
      </c>
      <c r="E388" s="912" t="s">
        <v>14</v>
      </c>
      <c r="F388" s="923" t="s">
        <v>15</v>
      </c>
      <c r="G388" s="919">
        <f>'Full price'!G248</f>
        <v>5394</v>
      </c>
      <c r="H388" s="924">
        <f t="shared" si="42"/>
        <v>5394</v>
      </c>
      <c r="I388" s="367">
        <f t="shared" si="43"/>
        <v>4495</v>
      </c>
      <c r="J388" s="367"/>
      <c r="K388" s="619"/>
      <c r="L388" s="1017"/>
      <c r="M388" s="1137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</row>
    <row r="389" spans="1:53" ht="15" customHeight="1" x14ac:dyDescent="0.25">
      <c r="A389" s="25"/>
      <c r="B389" s="913"/>
      <c r="C389" s="458" t="s">
        <v>1228</v>
      </c>
      <c r="D389" s="908"/>
      <c r="E389" s="912"/>
      <c r="F389" s="923"/>
      <c r="G389" s="919"/>
      <c r="H389" s="924"/>
      <c r="I389" s="367">
        <f t="shared" si="43"/>
        <v>0</v>
      </c>
      <c r="J389" s="367"/>
      <c r="K389" s="619"/>
      <c r="L389" s="1017"/>
      <c r="M389" s="1137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</row>
    <row r="390" spans="1:53" ht="15" customHeight="1" x14ac:dyDescent="0.25">
      <c r="A390" s="25"/>
      <c r="B390" s="913" t="s">
        <v>272</v>
      </c>
      <c r="C390" s="226" t="s">
        <v>528</v>
      </c>
      <c r="D390" s="908" t="s">
        <v>1227</v>
      </c>
      <c r="E390" s="912" t="s">
        <v>14</v>
      </c>
      <c r="F390" s="923" t="s">
        <v>15</v>
      </c>
      <c r="G390" s="919">
        <f>'Full price'!G249</f>
        <v>6396</v>
      </c>
      <c r="H390" s="924">
        <f t="shared" si="42"/>
        <v>6396</v>
      </c>
      <c r="I390" s="904">
        <f t="shared" si="43"/>
        <v>5330</v>
      </c>
      <c r="J390" s="367"/>
      <c r="K390" s="619"/>
      <c r="L390" s="1017"/>
      <c r="M390" s="1137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</row>
    <row r="391" spans="1:53" ht="15" customHeight="1" x14ac:dyDescent="0.25">
      <c r="A391" s="25"/>
      <c r="B391" s="913"/>
      <c r="C391" s="458" t="s">
        <v>1228</v>
      </c>
      <c r="D391" s="908"/>
      <c r="E391" s="912"/>
      <c r="F391" s="923"/>
      <c r="G391" s="919"/>
      <c r="H391" s="924"/>
      <c r="I391" s="904"/>
      <c r="J391" s="367"/>
      <c r="K391" s="619"/>
      <c r="L391" s="1017"/>
      <c r="M391" s="1137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</row>
    <row r="392" spans="1:53" ht="15" customHeight="1" x14ac:dyDescent="0.25">
      <c r="A392" s="25"/>
      <c r="B392" s="913" t="s">
        <v>273</v>
      </c>
      <c r="C392" s="226" t="s">
        <v>529</v>
      </c>
      <c r="D392" s="908" t="s">
        <v>1227</v>
      </c>
      <c r="E392" s="912" t="s">
        <v>14</v>
      </c>
      <c r="F392" s="923" t="s">
        <v>15</v>
      </c>
      <c r="G392" s="919">
        <f>'Full price'!G250</f>
        <v>6999</v>
      </c>
      <c r="H392" s="924">
        <f>G392*(1-$H$4)</f>
        <v>6999</v>
      </c>
      <c r="I392" s="904">
        <f>G392/1.2</f>
        <v>5832.5</v>
      </c>
      <c r="J392" s="367"/>
      <c r="K392" s="619"/>
      <c r="L392" s="1017"/>
      <c r="M392" s="1137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</row>
    <row r="393" spans="1:53" ht="15" customHeight="1" x14ac:dyDescent="0.25">
      <c r="A393" s="25"/>
      <c r="B393" s="913"/>
      <c r="C393" s="458" t="s">
        <v>1228</v>
      </c>
      <c r="D393" s="908"/>
      <c r="E393" s="912"/>
      <c r="F393" s="923"/>
      <c r="G393" s="919"/>
      <c r="H393" s="924"/>
      <c r="I393" s="904"/>
      <c r="J393" s="367"/>
      <c r="K393" s="619"/>
      <c r="L393" s="1017"/>
      <c r="M393" s="1137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</row>
    <row r="394" spans="1:53" ht="15" customHeight="1" x14ac:dyDescent="0.25">
      <c r="A394" s="25"/>
      <c r="B394" s="913" t="s">
        <v>274</v>
      </c>
      <c r="C394" s="226" t="s">
        <v>530</v>
      </c>
      <c r="D394" s="908" t="s">
        <v>1227</v>
      </c>
      <c r="E394" s="912" t="s">
        <v>14</v>
      </c>
      <c r="F394" s="897" t="s">
        <v>18</v>
      </c>
      <c r="G394" s="919">
        <f>'Full price'!G251</f>
        <v>9294</v>
      </c>
      <c r="H394" s="924">
        <f>G394*(1-$H$4)</f>
        <v>9294</v>
      </c>
      <c r="I394" s="904">
        <f>G394/1.2</f>
        <v>7745</v>
      </c>
      <c r="J394" s="367"/>
      <c r="K394" s="619"/>
      <c r="L394" s="1171"/>
      <c r="M394" s="1137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</row>
    <row r="395" spans="1:53" ht="15" customHeight="1" x14ac:dyDescent="0.25">
      <c r="A395" s="25"/>
      <c r="B395" s="913"/>
      <c r="C395" s="458" t="s">
        <v>926</v>
      </c>
      <c r="D395" s="908"/>
      <c r="E395" s="912"/>
      <c r="F395" s="897"/>
      <c r="G395" s="919"/>
      <c r="H395" s="924"/>
      <c r="I395" s="904"/>
      <c r="J395" s="367"/>
      <c r="K395" s="619"/>
      <c r="L395" s="1171"/>
      <c r="M395" s="1137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</row>
    <row r="396" spans="1:53" s="10" customFormat="1" ht="15" customHeight="1" x14ac:dyDescent="0.25">
      <c r="A396" s="25"/>
      <c r="B396" s="913" t="s">
        <v>275</v>
      </c>
      <c r="C396" s="226" t="s">
        <v>559</v>
      </c>
      <c r="D396" s="908" t="s">
        <v>1227</v>
      </c>
      <c r="E396" s="912" t="s">
        <v>14</v>
      </c>
      <c r="F396" s="897" t="s">
        <v>18</v>
      </c>
      <c r="G396" s="919">
        <f>'Full price'!G252</f>
        <v>9996</v>
      </c>
      <c r="H396" s="924">
        <f>G396*(1-$H$4)</f>
        <v>9996</v>
      </c>
      <c r="I396" s="904">
        <f>G396/1.2</f>
        <v>8330</v>
      </c>
      <c r="J396" s="367"/>
      <c r="K396" s="619"/>
      <c r="L396" s="1082"/>
      <c r="M396" s="1137"/>
    </row>
    <row r="397" spans="1:53" ht="15" customHeight="1" x14ac:dyDescent="0.25">
      <c r="A397" s="484"/>
      <c r="B397" s="1078"/>
      <c r="C397" s="485" t="s">
        <v>927</v>
      </c>
      <c r="D397" s="908"/>
      <c r="E397" s="912"/>
      <c r="F397" s="897"/>
      <c r="G397" s="1079"/>
      <c r="H397" s="1080"/>
      <c r="I397" s="904"/>
      <c r="J397" s="367"/>
      <c r="K397" s="620"/>
      <c r="L397" s="1083"/>
      <c r="M397" s="960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spans="1:53" s="5" customFormat="1" ht="10.050000000000001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367"/>
      <c r="J398" s="367"/>
      <c r="K398" s="620"/>
      <c r="L398" s="24"/>
      <c r="M398" s="255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spans="1:53" s="5" customFormat="1" ht="22.95" customHeight="1" thickBot="1" x14ac:dyDescent="0.3">
      <c r="A399" s="909" t="s">
        <v>985</v>
      </c>
      <c r="B399" s="909"/>
      <c r="C399" s="909"/>
      <c r="D399" s="909"/>
      <c r="E399" s="909"/>
      <c r="F399" s="909"/>
      <c r="G399" s="909"/>
      <c r="H399" s="909"/>
      <c r="I399" s="366"/>
      <c r="J399" s="366"/>
      <c r="K399" s="620"/>
      <c r="L399" s="2"/>
      <c r="M399" s="169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spans="1:53" ht="15" customHeight="1" x14ac:dyDescent="0.25">
      <c r="A400" s="25"/>
      <c r="B400" s="913" t="s">
        <v>276</v>
      </c>
      <c r="C400" s="226" t="s">
        <v>277</v>
      </c>
      <c r="D400" s="905" t="s">
        <v>17</v>
      </c>
      <c r="E400" s="896" t="s">
        <v>14</v>
      </c>
      <c r="F400" s="930" t="s">
        <v>15</v>
      </c>
      <c r="G400" s="919">
        <f>'Full price'!G253</f>
        <v>2748</v>
      </c>
      <c r="H400" s="922">
        <f>G400*(1-$H$4)</f>
        <v>2748</v>
      </c>
      <c r="I400" s="904">
        <f>G400/1.2</f>
        <v>2290</v>
      </c>
      <c r="J400" s="367"/>
      <c r="K400" s="619"/>
      <c r="L400" s="267"/>
      <c r="M400" s="1143"/>
      <c r="N400" s="276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</row>
    <row r="401" spans="1:53" ht="15" customHeight="1" x14ac:dyDescent="0.25">
      <c r="A401" s="25"/>
      <c r="B401" s="913"/>
      <c r="C401" s="458" t="s">
        <v>928</v>
      </c>
      <c r="D401" s="905"/>
      <c r="E401" s="896"/>
      <c r="F401" s="930"/>
      <c r="G401" s="919"/>
      <c r="H401" s="922"/>
      <c r="I401" s="904"/>
      <c r="J401" s="367"/>
      <c r="K401" s="619"/>
      <c r="L401" s="166"/>
      <c r="M401" s="1158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</row>
    <row r="402" spans="1:53" ht="15" customHeight="1" x14ac:dyDescent="0.25">
      <c r="A402" s="25"/>
      <c r="B402" s="913" t="s">
        <v>278</v>
      </c>
      <c r="C402" s="226" t="s">
        <v>279</v>
      </c>
      <c r="D402" s="905" t="s">
        <v>17</v>
      </c>
      <c r="E402" s="896" t="s">
        <v>14</v>
      </c>
      <c r="F402" s="930" t="s">
        <v>15</v>
      </c>
      <c r="G402" s="919">
        <f>'Full price'!G254</f>
        <v>4638</v>
      </c>
      <c r="H402" s="922">
        <f>G402*(1-$H$4)</f>
        <v>4638</v>
      </c>
      <c r="I402" s="904">
        <f>G402/1.2</f>
        <v>3865</v>
      </c>
      <c r="J402" s="367"/>
      <c r="K402" s="619"/>
      <c r="L402" s="1081"/>
      <c r="M402" s="1158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</row>
    <row r="403" spans="1:53" ht="15" customHeight="1" x14ac:dyDescent="0.25">
      <c r="A403" s="25"/>
      <c r="B403" s="913"/>
      <c r="C403" s="458" t="s">
        <v>929</v>
      </c>
      <c r="D403" s="905"/>
      <c r="E403" s="896"/>
      <c r="F403" s="930"/>
      <c r="G403" s="919"/>
      <c r="H403" s="922"/>
      <c r="I403" s="904"/>
      <c r="J403" s="367"/>
      <c r="K403" s="619"/>
      <c r="L403" s="1081"/>
      <c r="M403" s="1158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</row>
    <row r="404" spans="1:53" ht="15" customHeight="1" x14ac:dyDescent="0.25">
      <c r="A404" s="25"/>
      <c r="B404" s="913" t="s">
        <v>280</v>
      </c>
      <c r="C404" s="226" t="s">
        <v>281</v>
      </c>
      <c r="D404" s="905" t="s">
        <v>17</v>
      </c>
      <c r="E404" s="896" t="s">
        <v>14</v>
      </c>
      <c r="F404" s="930" t="s">
        <v>15</v>
      </c>
      <c r="G404" s="919">
        <f>'Full price'!G255</f>
        <v>5118</v>
      </c>
      <c r="H404" s="922">
        <f>G404*(1-$H$4)</f>
        <v>5118</v>
      </c>
      <c r="I404" s="904">
        <f>G404/1.2</f>
        <v>4265</v>
      </c>
      <c r="J404" s="367"/>
      <c r="K404" s="619"/>
      <c r="L404" s="1081"/>
      <c r="M404" s="1158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</row>
    <row r="405" spans="1:53" ht="15" customHeight="1" x14ac:dyDescent="0.25">
      <c r="A405" s="25"/>
      <c r="B405" s="913"/>
      <c r="C405" s="458" t="s">
        <v>929</v>
      </c>
      <c r="D405" s="905"/>
      <c r="E405" s="896"/>
      <c r="F405" s="930"/>
      <c r="G405" s="919"/>
      <c r="H405" s="922"/>
      <c r="I405" s="904"/>
      <c r="J405" s="367"/>
      <c r="K405" s="619"/>
      <c r="L405" s="1081"/>
      <c r="M405" s="1158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</row>
    <row r="406" spans="1:53" ht="15" customHeight="1" x14ac:dyDescent="0.25">
      <c r="A406" s="25"/>
      <c r="B406" s="913" t="s">
        <v>282</v>
      </c>
      <c r="C406" s="226" t="s">
        <v>283</v>
      </c>
      <c r="D406" s="905" t="s">
        <v>17</v>
      </c>
      <c r="E406" s="896" t="s">
        <v>14</v>
      </c>
      <c r="F406" s="930" t="s">
        <v>15</v>
      </c>
      <c r="G406" s="919">
        <f>'Full price'!G256</f>
        <v>5820</v>
      </c>
      <c r="H406" s="922">
        <f>G406*(1-$H$4)</f>
        <v>5820</v>
      </c>
      <c r="I406" s="904">
        <f>G406/1.2</f>
        <v>4850</v>
      </c>
      <c r="J406" s="367"/>
      <c r="K406" s="619"/>
      <c r="L406" s="1081"/>
      <c r="M406" s="1158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</row>
    <row r="407" spans="1:53" ht="15" customHeight="1" x14ac:dyDescent="0.25">
      <c r="A407" s="25"/>
      <c r="B407" s="913"/>
      <c r="C407" s="458" t="s">
        <v>929</v>
      </c>
      <c r="D407" s="905"/>
      <c r="E407" s="896"/>
      <c r="F407" s="930"/>
      <c r="G407" s="919"/>
      <c r="H407" s="922"/>
      <c r="I407" s="904"/>
      <c r="J407" s="367"/>
      <c r="K407" s="619"/>
      <c r="L407" s="1081"/>
      <c r="M407" s="1158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</row>
    <row r="408" spans="1:53" ht="15" customHeight="1" x14ac:dyDescent="0.25">
      <c r="A408" s="25"/>
      <c r="B408" s="913" t="s">
        <v>284</v>
      </c>
      <c r="C408" s="226" t="s">
        <v>285</v>
      </c>
      <c r="D408" s="905" t="s">
        <v>17</v>
      </c>
      <c r="E408" s="896" t="s">
        <v>14</v>
      </c>
      <c r="F408" s="897" t="s">
        <v>18</v>
      </c>
      <c r="G408" s="919">
        <f>'Full price'!G257</f>
        <v>8940</v>
      </c>
      <c r="H408" s="922">
        <f>G408*(1-$H$4)</f>
        <v>8940</v>
      </c>
      <c r="I408" s="904">
        <f>G408/1.2</f>
        <v>7450</v>
      </c>
      <c r="J408" s="367"/>
      <c r="K408" s="619"/>
      <c r="L408" s="1081"/>
      <c r="M408" s="1158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</row>
    <row r="409" spans="1:53" ht="15" customHeight="1" x14ac:dyDescent="0.25">
      <c r="A409" s="25"/>
      <c r="B409" s="913"/>
      <c r="C409" s="458" t="s">
        <v>930</v>
      </c>
      <c r="D409" s="905"/>
      <c r="E409" s="896"/>
      <c r="F409" s="897"/>
      <c r="G409" s="919"/>
      <c r="H409" s="922"/>
      <c r="I409" s="904"/>
      <c r="J409" s="367"/>
      <c r="K409" s="619"/>
      <c r="L409" s="1081"/>
      <c r="M409" s="1158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</row>
    <row r="410" spans="1:53" ht="15" customHeight="1" x14ac:dyDescent="0.25">
      <c r="A410" s="25"/>
      <c r="B410" s="910" t="s">
        <v>286</v>
      </c>
      <c r="C410" s="226" t="s">
        <v>287</v>
      </c>
      <c r="D410" s="895" t="s">
        <v>17</v>
      </c>
      <c r="E410" s="911" t="s">
        <v>14</v>
      </c>
      <c r="F410" s="1041" t="s">
        <v>18</v>
      </c>
      <c r="G410" s="925">
        <f>'Full price'!G258</f>
        <v>9630</v>
      </c>
      <c r="H410" s="915">
        <f>G410*(1-$H$4)</f>
        <v>9630</v>
      </c>
      <c r="I410" s="904">
        <f>G410/1.2</f>
        <v>8025</v>
      </c>
      <c r="J410" s="367"/>
      <c r="K410" s="620"/>
      <c r="L410" s="1081"/>
      <c r="M410" s="1158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53" ht="15" customHeight="1" x14ac:dyDescent="0.25">
      <c r="A411" s="26"/>
      <c r="B411" s="910"/>
      <c r="C411" s="458" t="s">
        <v>930</v>
      </c>
      <c r="D411" s="895"/>
      <c r="E411" s="911"/>
      <c r="F411" s="1041"/>
      <c r="G411" s="925"/>
      <c r="H411" s="915"/>
      <c r="I411" s="904"/>
      <c r="J411" s="367"/>
      <c r="K411" s="620"/>
      <c r="L411" s="1084"/>
      <c r="M411" s="1144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53" s="5" customFormat="1" ht="10.050000000000001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367"/>
      <c r="J412" s="367"/>
      <c r="K412" s="620"/>
      <c r="L412" s="24"/>
      <c r="M412" s="255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53" s="5" customFormat="1" ht="22.95" customHeight="1" thickBot="1" x14ac:dyDescent="0.3">
      <c r="A413" s="909" t="s">
        <v>986</v>
      </c>
      <c r="B413" s="909"/>
      <c r="C413" s="909"/>
      <c r="D413" s="909"/>
      <c r="E413" s="909"/>
      <c r="F413" s="909"/>
      <c r="G413" s="909"/>
      <c r="H413" s="909"/>
      <c r="I413" s="366"/>
      <c r="J413" s="366"/>
      <c r="K413" s="620"/>
      <c r="L413" s="2"/>
      <c r="M413" s="169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53" ht="18" customHeight="1" x14ac:dyDescent="0.25">
      <c r="A414" s="25"/>
      <c r="B414" s="913" t="s">
        <v>288</v>
      </c>
      <c r="C414" s="226" t="s">
        <v>885</v>
      </c>
      <c r="D414" s="995" t="s">
        <v>538</v>
      </c>
      <c r="E414" s="996" t="s">
        <v>14</v>
      </c>
      <c r="F414" s="930" t="s">
        <v>15</v>
      </c>
      <c r="G414" s="919">
        <f>'Full price'!G259</f>
        <v>5814</v>
      </c>
      <c r="H414" s="922">
        <f>G414*(1-$H$4)</f>
        <v>5814</v>
      </c>
      <c r="I414" s="904">
        <f>G414/1.2</f>
        <v>4845</v>
      </c>
      <c r="J414" s="367"/>
      <c r="K414" s="619"/>
      <c r="L414" s="1036"/>
      <c r="M414" s="1168"/>
      <c r="N414" s="276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</row>
    <row r="415" spans="1:53" ht="18" customHeight="1" x14ac:dyDescent="0.25">
      <c r="A415" s="25"/>
      <c r="B415" s="913"/>
      <c r="C415" s="458" t="s">
        <v>931</v>
      </c>
      <c r="D415" s="995"/>
      <c r="E415" s="996"/>
      <c r="F415" s="930"/>
      <c r="G415" s="919"/>
      <c r="H415" s="922"/>
      <c r="I415" s="904"/>
      <c r="J415" s="367"/>
      <c r="K415" s="619"/>
      <c r="L415" s="1017"/>
      <c r="M415" s="1169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</row>
    <row r="416" spans="1:53" ht="18" customHeight="1" x14ac:dyDescent="0.25">
      <c r="A416" s="25"/>
      <c r="B416" s="913" t="s">
        <v>289</v>
      </c>
      <c r="C416" s="226" t="s">
        <v>886</v>
      </c>
      <c r="D416" s="995" t="s">
        <v>538</v>
      </c>
      <c r="E416" s="996" t="s">
        <v>14</v>
      </c>
      <c r="F416" s="930" t="s">
        <v>15</v>
      </c>
      <c r="G416" s="919">
        <f>'Full price'!G260</f>
        <v>5934</v>
      </c>
      <c r="H416" s="922">
        <f>G416*(1-$H$4)</f>
        <v>5934</v>
      </c>
      <c r="I416" s="904">
        <f>G416/1.2</f>
        <v>4945</v>
      </c>
      <c r="J416" s="367"/>
      <c r="K416" s="619"/>
      <c r="L416" s="1017"/>
      <c r="M416" s="1169"/>
      <c r="N416" s="276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</row>
    <row r="417" spans="1:53" ht="18" customHeight="1" x14ac:dyDescent="0.25">
      <c r="A417" s="25"/>
      <c r="B417" s="913"/>
      <c r="C417" s="458" t="s">
        <v>931</v>
      </c>
      <c r="D417" s="995"/>
      <c r="E417" s="996"/>
      <c r="F417" s="930"/>
      <c r="G417" s="919"/>
      <c r="H417" s="922"/>
      <c r="I417" s="904"/>
      <c r="J417" s="367"/>
      <c r="K417" s="619"/>
      <c r="L417" s="1017"/>
      <c r="M417" s="1169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</row>
    <row r="418" spans="1:53" ht="18" customHeight="1" x14ac:dyDescent="0.25">
      <c r="A418" s="25"/>
      <c r="B418" s="913" t="s">
        <v>290</v>
      </c>
      <c r="C418" s="226" t="s">
        <v>887</v>
      </c>
      <c r="D418" s="995" t="s">
        <v>538</v>
      </c>
      <c r="E418" s="996" t="s">
        <v>14</v>
      </c>
      <c r="F418" s="930" t="s">
        <v>15</v>
      </c>
      <c r="G418" s="919">
        <f>'Full price'!G261</f>
        <v>8310</v>
      </c>
      <c r="H418" s="922">
        <f>G418*(1-$H$4)</f>
        <v>8310</v>
      </c>
      <c r="I418" s="904">
        <f>G418/1.2</f>
        <v>6925</v>
      </c>
      <c r="J418" s="367"/>
      <c r="K418" s="619"/>
      <c r="L418" s="1085"/>
      <c r="M418" s="1169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</row>
    <row r="419" spans="1:53" ht="18" customHeight="1" x14ac:dyDescent="0.25">
      <c r="A419" s="25"/>
      <c r="B419" s="913"/>
      <c r="C419" s="458" t="s">
        <v>932</v>
      </c>
      <c r="D419" s="995"/>
      <c r="E419" s="996"/>
      <c r="F419" s="930"/>
      <c r="G419" s="919"/>
      <c r="H419" s="922"/>
      <c r="I419" s="904"/>
      <c r="J419" s="367"/>
      <c r="K419" s="619"/>
      <c r="L419" s="1085"/>
      <c r="M419" s="1169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</row>
    <row r="420" spans="1:53" ht="18" customHeight="1" x14ac:dyDescent="0.25">
      <c r="A420" s="25"/>
      <c r="B420" s="910" t="s">
        <v>291</v>
      </c>
      <c r="C420" s="226" t="s">
        <v>888</v>
      </c>
      <c r="D420" s="995" t="s">
        <v>538</v>
      </c>
      <c r="E420" s="1086" t="s">
        <v>14</v>
      </c>
      <c r="F420" s="923" t="s">
        <v>15</v>
      </c>
      <c r="G420" s="925">
        <f>'Full price'!G262</f>
        <v>9312</v>
      </c>
      <c r="H420" s="915">
        <f>G420*(1-$H$4)</f>
        <v>9312</v>
      </c>
      <c r="I420" s="904">
        <f>G420/1.2</f>
        <v>7760</v>
      </c>
      <c r="J420" s="367"/>
      <c r="K420" s="620"/>
      <c r="L420" s="1017"/>
      <c r="M420" s="1169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spans="1:53" ht="18" customHeight="1" x14ac:dyDescent="0.25">
      <c r="A421" s="26"/>
      <c r="B421" s="910"/>
      <c r="C421" s="458" t="s">
        <v>932</v>
      </c>
      <c r="D421" s="995"/>
      <c r="E421" s="1086"/>
      <c r="F421" s="923"/>
      <c r="G421" s="925"/>
      <c r="H421" s="915"/>
      <c r="I421" s="904"/>
      <c r="J421" s="367"/>
      <c r="K421" s="620"/>
      <c r="L421" s="1018"/>
      <c r="M421" s="1170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spans="1:53" s="5" customFormat="1" ht="10.050000000000001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367"/>
      <c r="J422" s="367"/>
      <c r="K422" s="620"/>
      <c r="L422" s="24"/>
      <c r="M422" s="255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spans="1:53" s="5" customFormat="1" ht="22.95" customHeight="1" thickBot="1" x14ac:dyDescent="0.3">
      <c r="A423" s="909" t="s">
        <v>987</v>
      </c>
      <c r="B423" s="909"/>
      <c r="C423" s="909"/>
      <c r="D423" s="909"/>
      <c r="E423" s="909"/>
      <c r="F423" s="909"/>
      <c r="G423" s="909"/>
      <c r="H423" s="909"/>
      <c r="I423" s="366"/>
      <c r="J423" s="366"/>
      <c r="K423" s="620"/>
      <c r="L423" s="2"/>
      <c r="M423" s="169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53" ht="20.25" customHeight="1" x14ac:dyDescent="0.25">
      <c r="A424" s="25"/>
      <c r="B424" s="913" t="s">
        <v>292</v>
      </c>
      <c r="C424" s="226" t="s">
        <v>293</v>
      </c>
      <c r="D424" s="932" t="s">
        <v>27</v>
      </c>
      <c r="E424" s="933" t="s">
        <v>14</v>
      </c>
      <c r="F424" s="930" t="s">
        <v>15</v>
      </c>
      <c r="G424" s="919">
        <f>'Full price'!G264</f>
        <v>1494</v>
      </c>
      <c r="H424" s="924">
        <f>G424*(1-$H$4)</f>
        <v>1494</v>
      </c>
      <c r="I424" s="904">
        <f>G424/1.2</f>
        <v>1245</v>
      </c>
      <c r="J424" s="367"/>
      <c r="K424" s="1174" t="s">
        <v>1313</v>
      </c>
      <c r="L424" s="1088"/>
      <c r="M424" s="1148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</row>
    <row r="425" spans="1:53" ht="16.5" customHeight="1" x14ac:dyDescent="0.25">
      <c r="A425" s="25"/>
      <c r="B425" s="913"/>
      <c r="C425" s="458" t="s">
        <v>914</v>
      </c>
      <c r="D425" s="932"/>
      <c r="E425" s="933"/>
      <c r="F425" s="930"/>
      <c r="G425" s="919"/>
      <c r="H425" s="924"/>
      <c r="I425" s="904"/>
      <c r="J425" s="367"/>
      <c r="K425" s="1175"/>
      <c r="L425" s="1087"/>
      <c r="M425" s="1149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</row>
    <row r="426" spans="1:53" ht="18" customHeight="1" x14ac:dyDescent="0.25">
      <c r="A426" s="25"/>
      <c r="B426" s="913" t="s">
        <v>294</v>
      </c>
      <c r="C426" s="226" t="s">
        <v>295</v>
      </c>
      <c r="D426" s="932" t="s">
        <v>27</v>
      </c>
      <c r="E426" s="933" t="s">
        <v>14</v>
      </c>
      <c r="F426" s="906" t="s">
        <v>1185</v>
      </c>
      <c r="G426" s="919">
        <f>'Full price'!G265</f>
        <v>1599</v>
      </c>
      <c r="H426" s="924">
        <f>G426*(1-$H$4)</f>
        <v>1599</v>
      </c>
      <c r="I426" s="904">
        <f>G426/1.2</f>
        <v>1332.5</v>
      </c>
      <c r="J426" s="367"/>
      <c r="K426" s="1175"/>
      <c r="L426" s="1087"/>
      <c r="M426" s="1149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</row>
    <row r="427" spans="1:53" ht="16.95" customHeight="1" x14ac:dyDescent="0.25">
      <c r="A427" s="25"/>
      <c r="B427" s="913"/>
      <c r="C427" s="458" t="s">
        <v>915</v>
      </c>
      <c r="D427" s="932"/>
      <c r="E427" s="933"/>
      <c r="F427" s="907"/>
      <c r="G427" s="919"/>
      <c r="H427" s="924"/>
      <c r="I427" s="904"/>
      <c r="J427" s="367"/>
      <c r="K427" s="1175"/>
      <c r="L427" s="1087"/>
      <c r="M427" s="1149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</row>
    <row r="428" spans="1:53" ht="16.95" customHeight="1" x14ac:dyDescent="0.25">
      <c r="A428" s="25"/>
      <c r="B428" s="913" t="s">
        <v>296</v>
      </c>
      <c r="C428" s="226" t="s">
        <v>297</v>
      </c>
      <c r="D428" s="932" t="s">
        <v>27</v>
      </c>
      <c r="E428" s="933" t="s">
        <v>14</v>
      </c>
      <c r="F428" s="930" t="s">
        <v>15</v>
      </c>
      <c r="G428" s="919">
        <f>'Full price'!G266</f>
        <v>1797</v>
      </c>
      <c r="H428" s="924">
        <f>G428*(1-$H$4)</f>
        <v>1797</v>
      </c>
      <c r="I428" s="904">
        <f>G428/1.2</f>
        <v>1497.5</v>
      </c>
      <c r="J428" s="367"/>
      <c r="K428" s="1175"/>
      <c r="L428" s="1087"/>
      <c r="M428" s="1149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</row>
    <row r="429" spans="1:53" ht="16.95" customHeight="1" x14ac:dyDescent="0.25">
      <c r="A429" s="25"/>
      <c r="B429" s="913"/>
      <c r="C429" s="458" t="s">
        <v>916</v>
      </c>
      <c r="D429" s="932"/>
      <c r="E429" s="933"/>
      <c r="F429" s="930"/>
      <c r="G429" s="919"/>
      <c r="H429" s="924"/>
      <c r="I429" s="904"/>
      <c r="J429" s="367"/>
      <c r="K429" s="1175"/>
      <c r="L429" s="1087"/>
      <c r="M429" s="1149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</row>
    <row r="430" spans="1:53" ht="16.95" customHeight="1" x14ac:dyDescent="0.25">
      <c r="A430" s="25"/>
      <c r="B430" s="913" t="s">
        <v>298</v>
      </c>
      <c r="C430" s="226" t="s">
        <v>299</v>
      </c>
      <c r="D430" s="932" t="s">
        <v>27</v>
      </c>
      <c r="E430" s="933" t="s">
        <v>14</v>
      </c>
      <c r="F430" s="906" t="s">
        <v>1185</v>
      </c>
      <c r="G430" s="919">
        <f>'Full price'!G267</f>
        <v>1998</v>
      </c>
      <c r="H430" s="924">
        <f>G430*(1-$H$4)</f>
        <v>1998</v>
      </c>
      <c r="I430" s="904">
        <f>G430/1.2</f>
        <v>1665</v>
      </c>
      <c r="J430" s="367"/>
      <c r="K430" s="1175"/>
      <c r="L430" s="1087"/>
      <c r="M430" s="1149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</row>
    <row r="431" spans="1:53" ht="16.95" customHeight="1" x14ac:dyDescent="0.25">
      <c r="A431" s="25"/>
      <c r="B431" s="913"/>
      <c r="C431" s="458" t="s">
        <v>917</v>
      </c>
      <c r="D431" s="932"/>
      <c r="E431" s="933"/>
      <c r="F431" s="907"/>
      <c r="G431" s="919"/>
      <c r="H431" s="924"/>
      <c r="I431" s="904"/>
      <c r="J431" s="367"/>
      <c r="K431" s="1175"/>
      <c r="L431" s="1087"/>
      <c r="M431" s="1149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</row>
    <row r="432" spans="1:53" ht="16.95" customHeight="1" x14ac:dyDescent="0.25">
      <c r="A432" s="25"/>
      <c r="B432" s="913" t="s">
        <v>300</v>
      </c>
      <c r="C432" s="226" t="s">
        <v>301</v>
      </c>
      <c r="D432" s="932" t="s">
        <v>27</v>
      </c>
      <c r="E432" s="933" t="s">
        <v>14</v>
      </c>
      <c r="F432" s="930" t="s">
        <v>15</v>
      </c>
      <c r="G432" s="919">
        <f>'Full price'!G268</f>
        <v>2997</v>
      </c>
      <c r="H432" s="924">
        <f>G432*(1-$H$4)</f>
        <v>2997</v>
      </c>
      <c r="I432" s="904">
        <f>G432/1.2</f>
        <v>2497.5</v>
      </c>
      <c r="J432" s="367"/>
      <c r="K432" s="1175"/>
      <c r="L432" s="1087"/>
      <c r="M432" s="1149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</row>
    <row r="433" spans="1:53" ht="16.95" customHeight="1" x14ac:dyDescent="0.25">
      <c r="A433" s="25"/>
      <c r="B433" s="913"/>
      <c r="C433" s="458" t="s">
        <v>918</v>
      </c>
      <c r="D433" s="932"/>
      <c r="E433" s="933"/>
      <c r="F433" s="930"/>
      <c r="G433" s="919"/>
      <c r="H433" s="924"/>
      <c r="I433" s="904"/>
      <c r="J433" s="367"/>
      <c r="K433" s="1175"/>
      <c r="L433" s="1087"/>
      <c r="M433" s="1149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</row>
    <row r="434" spans="1:53" ht="21" customHeight="1" x14ac:dyDescent="0.25">
      <c r="A434" s="25"/>
      <c r="B434" s="910" t="s">
        <v>302</v>
      </c>
      <c r="C434" s="226" t="s">
        <v>303</v>
      </c>
      <c r="D434" s="1089" t="s">
        <v>27</v>
      </c>
      <c r="E434" s="1090" t="s">
        <v>14</v>
      </c>
      <c r="F434" s="923" t="s">
        <v>15</v>
      </c>
      <c r="G434" s="925">
        <f>'Full price'!G269</f>
        <v>3198</v>
      </c>
      <c r="H434" s="984">
        <f>G434*(1-$H$4)</f>
        <v>3198</v>
      </c>
      <c r="I434" s="904">
        <f>G434/1.2</f>
        <v>2665</v>
      </c>
      <c r="J434" s="367"/>
      <c r="K434" s="1175"/>
      <c r="L434" s="1087"/>
      <c r="M434" s="1149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53" ht="15.75" customHeight="1" x14ac:dyDescent="0.25">
      <c r="A435" s="26"/>
      <c r="B435" s="910"/>
      <c r="C435" s="458" t="s">
        <v>919</v>
      </c>
      <c r="D435" s="1089"/>
      <c r="E435" s="1090"/>
      <c r="F435" s="923"/>
      <c r="G435" s="925"/>
      <c r="H435" s="984"/>
      <c r="I435" s="904"/>
      <c r="J435" s="367"/>
      <c r="K435" s="1175"/>
      <c r="L435" s="1145"/>
      <c r="M435" s="1150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53" s="5" customFormat="1" ht="10.050000000000001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367"/>
      <c r="J436" s="367"/>
      <c r="K436" s="620"/>
      <c r="L436" s="24"/>
      <c r="M436" s="255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53" s="5" customFormat="1" ht="22.95" customHeight="1" thickBot="1" x14ac:dyDescent="0.3">
      <c r="A437" s="909" t="s">
        <v>988</v>
      </c>
      <c r="B437" s="909"/>
      <c r="C437" s="909"/>
      <c r="D437" s="909"/>
      <c r="E437" s="909"/>
      <c r="F437" s="909"/>
      <c r="G437" s="909"/>
      <c r="H437" s="909"/>
      <c r="I437" s="366"/>
      <c r="J437" s="366"/>
      <c r="K437" s="620"/>
      <c r="L437" s="2"/>
      <c r="M437" s="169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53" ht="16.95" customHeight="1" x14ac:dyDescent="0.3">
      <c r="A438" s="25"/>
      <c r="B438" s="913" t="s">
        <v>304</v>
      </c>
      <c r="C438" s="412" t="s">
        <v>305</v>
      </c>
      <c r="D438" s="995" t="s">
        <v>538</v>
      </c>
      <c r="E438" s="996" t="s">
        <v>14</v>
      </c>
      <c r="F438" s="930" t="s">
        <v>15</v>
      </c>
      <c r="G438" s="919">
        <f>'Full price'!G270</f>
        <v>10734</v>
      </c>
      <c r="H438" s="922">
        <f>G438*(1-$H$4)</f>
        <v>10734</v>
      </c>
      <c r="I438" s="904">
        <f>G438/1.2</f>
        <v>8945</v>
      </c>
      <c r="J438" s="367"/>
      <c r="K438" s="619"/>
      <c r="L438" s="1091"/>
      <c r="M438" s="1148"/>
      <c r="N438" s="277"/>
      <c r="O438" s="277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</row>
    <row r="439" spans="1:53" ht="16.95" customHeight="1" x14ac:dyDescent="0.25">
      <c r="A439" s="25"/>
      <c r="B439" s="913"/>
      <c r="C439" s="458" t="s">
        <v>933</v>
      </c>
      <c r="D439" s="995"/>
      <c r="E439" s="996"/>
      <c r="F439" s="930"/>
      <c r="G439" s="919"/>
      <c r="H439" s="922"/>
      <c r="I439" s="904"/>
      <c r="J439" s="367"/>
      <c r="K439" s="619"/>
      <c r="L439" s="1085"/>
      <c r="M439" s="1149"/>
      <c r="N439" s="277"/>
      <c r="O439" s="277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</row>
    <row r="440" spans="1:53" ht="16.95" customHeight="1" x14ac:dyDescent="0.3">
      <c r="A440" s="25"/>
      <c r="B440" s="913" t="s">
        <v>306</v>
      </c>
      <c r="C440" s="225" t="s">
        <v>307</v>
      </c>
      <c r="D440" s="995" t="s">
        <v>538</v>
      </c>
      <c r="E440" s="996" t="s">
        <v>14</v>
      </c>
      <c r="F440" s="930" t="s">
        <v>15</v>
      </c>
      <c r="G440" s="919">
        <f>'Full price'!G271</f>
        <v>10854</v>
      </c>
      <c r="H440" s="922">
        <f>G440*(1-$H$4)</f>
        <v>10854</v>
      </c>
      <c r="I440" s="904">
        <f>G440/1.2</f>
        <v>9045</v>
      </c>
      <c r="J440" s="367"/>
      <c r="K440" s="619"/>
      <c r="L440" s="1017"/>
      <c r="M440" s="1149"/>
      <c r="N440" s="277"/>
      <c r="O440" s="277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</row>
    <row r="441" spans="1:53" ht="16.95" customHeight="1" x14ac:dyDescent="0.25">
      <c r="A441" s="25"/>
      <c r="B441" s="913"/>
      <c r="C441" s="458" t="s">
        <v>934</v>
      </c>
      <c r="D441" s="995"/>
      <c r="E441" s="996"/>
      <c r="F441" s="930"/>
      <c r="G441" s="919"/>
      <c r="H441" s="922"/>
      <c r="I441" s="904"/>
      <c r="J441" s="367"/>
      <c r="K441" s="619"/>
      <c r="L441" s="1017"/>
      <c r="M441" s="1149"/>
      <c r="N441" s="277"/>
      <c r="O441" s="277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</row>
    <row r="442" spans="1:53" ht="16.95" customHeight="1" x14ac:dyDescent="0.3">
      <c r="A442" s="25"/>
      <c r="B442" s="913" t="s">
        <v>308</v>
      </c>
      <c r="C442" s="225" t="s">
        <v>309</v>
      </c>
      <c r="D442" s="995" t="s">
        <v>538</v>
      </c>
      <c r="E442" s="996" t="s">
        <v>14</v>
      </c>
      <c r="F442" s="930" t="s">
        <v>15</v>
      </c>
      <c r="G442" s="919">
        <f>'Full price'!G272</f>
        <v>12798</v>
      </c>
      <c r="H442" s="922">
        <f>G442*(1-$H$4)</f>
        <v>12798</v>
      </c>
      <c r="I442" s="904">
        <f>G442/1.2</f>
        <v>10665</v>
      </c>
      <c r="J442" s="367"/>
      <c r="K442" s="619"/>
      <c r="L442" s="1085"/>
      <c r="M442" s="1149"/>
      <c r="N442" s="277"/>
      <c r="O442" s="277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</row>
    <row r="443" spans="1:53" ht="16.95" customHeight="1" x14ac:dyDescent="0.25">
      <c r="A443" s="25"/>
      <c r="B443" s="913"/>
      <c r="C443" s="458" t="s">
        <v>935</v>
      </c>
      <c r="D443" s="995"/>
      <c r="E443" s="996"/>
      <c r="F443" s="930"/>
      <c r="G443" s="919"/>
      <c r="H443" s="922"/>
      <c r="I443" s="904"/>
      <c r="J443" s="367"/>
      <c r="K443" s="619"/>
      <c r="L443" s="1085"/>
      <c r="M443" s="1149"/>
      <c r="N443" s="277"/>
      <c r="O443" s="277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</row>
    <row r="444" spans="1:53" ht="16.95" customHeight="1" x14ac:dyDescent="0.3">
      <c r="A444" s="25"/>
      <c r="B444" s="913" t="s">
        <v>310</v>
      </c>
      <c r="C444" s="225" t="s">
        <v>311</v>
      </c>
      <c r="D444" s="995" t="s">
        <v>538</v>
      </c>
      <c r="E444" s="996" t="s">
        <v>14</v>
      </c>
      <c r="F444" s="930" t="s">
        <v>15</v>
      </c>
      <c r="G444" s="919">
        <f>'Full price'!G273</f>
        <v>13794</v>
      </c>
      <c r="H444" s="922">
        <f>G444*(1-$H$4)</f>
        <v>13794</v>
      </c>
      <c r="I444" s="904">
        <f>G444/1.2</f>
        <v>11495</v>
      </c>
      <c r="J444" s="367"/>
      <c r="K444" s="619"/>
      <c r="L444" s="1017"/>
      <c r="M444" s="1149"/>
      <c r="N444" s="277"/>
      <c r="O444" s="277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</row>
    <row r="445" spans="1:53" ht="16.95" customHeight="1" x14ac:dyDescent="0.25">
      <c r="A445" s="25"/>
      <c r="B445" s="913"/>
      <c r="C445" s="458" t="s">
        <v>936</v>
      </c>
      <c r="D445" s="995"/>
      <c r="E445" s="996"/>
      <c r="F445" s="930"/>
      <c r="G445" s="919"/>
      <c r="H445" s="922"/>
      <c r="I445" s="904"/>
      <c r="J445" s="367"/>
      <c r="K445" s="619"/>
      <c r="L445" s="1017"/>
      <c r="M445" s="1149"/>
      <c r="N445" s="277"/>
      <c r="O445" s="277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</row>
    <row r="446" spans="1:53" ht="16.95" customHeight="1" x14ac:dyDescent="0.3">
      <c r="A446" s="1092"/>
      <c r="B446" s="913" t="s">
        <v>312</v>
      </c>
      <c r="C446" s="225" t="s">
        <v>313</v>
      </c>
      <c r="D446" s="995" t="s">
        <v>538</v>
      </c>
      <c r="E446" s="996" t="s">
        <v>14</v>
      </c>
      <c r="F446" s="930" t="s">
        <v>15</v>
      </c>
      <c r="G446" s="919">
        <f>'Full price'!G274</f>
        <v>14397</v>
      </c>
      <c r="H446" s="922">
        <f>G446*(1-$H$4)</f>
        <v>14397</v>
      </c>
      <c r="I446" s="904">
        <f>G446/1.2</f>
        <v>11997.5</v>
      </c>
      <c r="J446" s="367"/>
      <c r="K446" s="619"/>
      <c r="L446" s="1017"/>
      <c r="M446" s="1149"/>
      <c r="N446" s="277"/>
      <c r="O446" s="277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</row>
    <row r="447" spans="1:53" ht="16.95" customHeight="1" x14ac:dyDescent="0.25">
      <c r="A447" s="1092"/>
      <c r="B447" s="913"/>
      <c r="C447" s="458" t="s">
        <v>937</v>
      </c>
      <c r="D447" s="995"/>
      <c r="E447" s="996"/>
      <c r="F447" s="930"/>
      <c r="G447" s="919"/>
      <c r="H447" s="922"/>
      <c r="I447" s="904"/>
      <c r="J447" s="367"/>
      <c r="K447" s="619"/>
      <c r="L447" s="1018"/>
      <c r="M447" s="1150"/>
      <c r="N447" s="277"/>
      <c r="O447" s="277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</row>
    <row r="448" spans="1:53" ht="16.95" customHeight="1" x14ac:dyDescent="0.3">
      <c r="A448" s="1092"/>
      <c r="B448" s="913" t="s">
        <v>314</v>
      </c>
      <c r="C448" s="225" t="s">
        <v>315</v>
      </c>
      <c r="D448" s="916" t="s">
        <v>537</v>
      </c>
      <c r="E448" s="993" t="s">
        <v>14</v>
      </c>
      <c r="F448" s="994" t="s">
        <v>18</v>
      </c>
      <c r="G448" s="919">
        <f>'Full price'!G275</f>
        <v>22290</v>
      </c>
      <c r="H448" s="922">
        <f>G448*(1-$H$4)</f>
        <v>22290</v>
      </c>
      <c r="I448" s="904">
        <f>G448/1.2</f>
        <v>18575</v>
      </c>
      <c r="J448" s="367"/>
      <c r="K448" s="619"/>
      <c r="L448" s="1036"/>
      <c r="M448" s="1148"/>
      <c r="N448" s="277"/>
      <c r="O448" s="277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</row>
    <row r="449" spans="1:53" ht="16.95" customHeight="1" x14ac:dyDescent="0.25">
      <c r="A449" s="991"/>
      <c r="B449" s="913"/>
      <c r="C449" s="458" t="s">
        <v>938</v>
      </c>
      <c r="D449" s="916"/>
      <c r="E449" s="993"/>
      <c r="F449" s="994"/>
      <c r="G449" s="919"/>
      <c r="H449" s="922"/>
      <c r="I449" s="904"/>
      <c r="J449" s="367"/>
      <c r="K449" s="619"/>
      <c r="L449" s="1017"/>
      <c r="M449" s="1149"/>
      <c r="N449" s="277"/>
      <c r="O449" s="277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</row>
    <row r="450" spans="1:53" ht="16.95" customHeight="1" x14ac:dyDescent="0.3">
      <c r="A450" s="991"/>
      <c r="B450" s="910" t="s">
        <v>316</v>
      </c>
      <c r="C450" s="225" t="s">
        <v>317</v>
      </c>
      <c r="D450" s="916" t="s">
        <v>537</v>
      </c>
      <c r="E450" s="917" t="s">
        <v>14</v>
      </c>
      <c r="F450" s="918" t="s">
        <v>18</v>
      </c>
      <c r="G450" s="925">
        <f>'Full price'!G276</f>
        <v>22992</v>
      </c>
      <c r="H450" s="915">
        <f>G450*(1-$H$4)</f>
        <v>22992</v>
      </c>
      <c r="I450" s="904">
        <f>G450/1.2</f>
        <v>19160</v>
      </c>
      <c r="J450" s="367"/>
      <c r="K450" s="619"/>
      <c r="L450" s="1017"/>
      <c r="M450" s="1149"/>
      <c r="N450" s="277"/>
      <c r="O450" s="277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</row>
    <row r="451" spans="1:53" ht="16.95" customHeight="1" x14ac:dyDescent="0.25">
      <c r="A451" s="991"/>
      <c r="B451" s="910"/>
      <c r="C451" s="458" t="s">
        <v>939</v>
      </c>
      <c r="D451" s="916"/>
      <c r="E451" s="917"/>
      <c r="F451" s="918"/>
      <c r="G451" s="925"/>
      <c r="H451" s="915"/>
      <c r="I451" s="904"/>
      <c r="J451" s="367"/>
      <c r="K451" s="619"/>
      <c r="L451" s="1017"/>
      <c r="M451" s="1149"/>
      <c r="N451" s="277"/>
      <c r="O451" s="277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</row>
    <row r="452" spans="1:53" ht="16.95" customHeight="1" x14ac:dyDescent="0.3">
      <c r="A452" s="991"/>
      <c r="B452" s="910" t="s">
        <v>678</v>
      </c>
      <c r="C452" s="225" t="s">
        <v>679</v>
      </c>
      <c r="D452" s="916" t="s">
        <v>537</v>
      </c>
      <c r="E452" s="917" t="s">
        <v>14</v>
      </c>
      <c r="F452" s="918" t="s">
        <v>18</v>
      </c>
      <c r="G452" s="925">
        <f>'Full price'!G277</f>
        <v>23580</v>
      </c>
      <c r="H452" s="915">
        <f>G452*(1-$H$4)</f>
        <v>23580</v>
      </c>
      <c r="I452" s="904">
        <f>G452/1.2</f>
        <v>19650</v>
      </c>
      <c r="J452" s="367"/>
      <c r="K452" s="619"/>
      <c r="L452" s="1017"/>
      <c r="M452" s="1149"/>
      <c r="N452" s="277"/>
      <c r="O452" s="277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</row>
    <row r="453" spans="1:53" ht="16.95" customHeight="1" x14ac:dyDescent="0.25">
      <c r="A453" s="991"/>
      <c r="B453" s="910"/>
      <c r="C453" s="458" t="s">
        <v>940</v>
      </c>
      <c r="D453" s="916"/>
      <c r="E453" s="917"/>
      <c r="F453" s="918"/>
      <c r="G453" s="925"/>
      <c r="H453" s="915"/>
      <c r="I453" s="904"/>
      <c r="J453" s="367"/>
      <c r="K453" s="619"/>
      <c r="L453" s="1018"/>
      <c r="M453" s="1150"/>
      <c r="N453" s="277"/>
      <c r="O453" s="277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</row>
    <row r="454" spans="1:53" ht="16.95" customHeight="1" x14ac:dyDescent="0.3">
      <c r="A454" s="25"/>
      <c r="B454" s="913" t="s">
        <v>680</v>
      </c>
      <c r="C454" s="225" t="s">
        <v>683</v>
      </c>
      <c r="D454" s="916" t="s">
        <v>537</v>
      </c>
      <c r="E454" s="993" t="s">
        <v>14</v>
      </c>
      <c r="F454" s="994" t="s">
        <v>18</v>
      </c>
      <c r="G454" s="919">
        <f>'Full price'!G278</f>
        <v>50496</v>
      </c>
      <c r="H454" s="922">
        <f>G454*(1-$H$4)</f>
        <v>50496</v>
      </c>
      <c r="I454" s="904">
        <f>G454/1.2</f>
        <v>42080</v>
      </c>
      <c r="J454" s="367"/>
      <c r="K454" s="619"/>
      <c r="L454" s="1036"/>
      <c r="M454" s="1148"/>
      <c r="N454" s="277"/>
      <c r="O454" s="277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</row>
    <row r="455" spans="1:53" ht="16.95" customHeight="1" x14ac:dyDescent="0.25">
      <c r="A455" s="25"/>
      <c r="B455" s="913"/>
      <c r="C455" s="458" t="s">
        <v>941</v>
      </c>
      <c r="D455" s="916"/>
      <c r="E455" s="993"/>
      <c r="F455" s="994"/>
      <c r="G455" s="919"/>
      <c r="H455" s="922"/>
      <c r="I455" s="904"/>
      <c r="J455" s="367"/>
      <c r="K455" s="619"/>
      <c r="L455" s="1017"/>
      <c r="M455" s="1149"/>
      <c r="N455" s="277"/>
      <c r="O455" s="277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</row>
    <row r="456" spans="1:53" ht="16.95" customHeight="1" x14ac:dyDescent="0.3">
      <c r="A456" s="991"/>
      <c r="B456" s="910" t="s">
        <v>681</v>
      </c>
      <c r="C456" s="225" t="s">
        <v>684</v>
      </c>
      <c r="D456" s="916" t="s">
        <v>537</v>
      </c>
      <c r="E456" s="917" t="s">
        <v>14</v>
      </c>
      <c r="F456" s="918" t="s">
        <v>18</v>
      </c>
      <c r="G456" s="925">
        <f>'Full price'!G279</f>
        <v>57495</v>
      </c>
      <c r="H456" s="915">
        <f>G456*(1-$H$4)</f>
        <v>57495</v>
      </c>
      <c r="I456" s="904">
        <f>G456/1.2</f>
        <v>47912.5</v>
      </c>
      <c r="J456" s="367"/>
      <c r="K456" s="619"/>
      <c r="L456" s="1017"/>
      <c r="M456" s="1149"/>
      <c r="N456" s="277"/>
      <c r="O456" s="277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</row>
    <row r="457" spans="1:53" ht="16.95" customHeight="1" x14ac:dyDescent="0.25">
      <c r="A457" s="991"/>
      <c r="B457" s="910"/>
      <c r="C457" s="458" t="s">
        <v>942</v>
      </c>
      <c r="D457" s="916"/>
      <c r="E457" s="917"/>
      <c r="F457" s="918"/>
      <c r="G457" s="925"/>
      <c r="H457" s="915"/>
      <c r="I457" s="904"/>
      <c r="J457" s="367"/>
      <c r="K457" s="619"/>
      <c r="L457" s="1017"/>
      <c r="M457" s="1149"/>
      <c r="N457" s="277"/>
      <c r="O457" s="277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</row>
    <row r="458" spans="1:53" ht="16.95" customHeight="1" x14ac:dyDescent="0.3">
      <c r="A458" s="1092"/>
      <c r="B458" s="910" t="s">
        <v>682</v>
      </c>
      <c r="C458" s="225" t="s">
        <v>685</v>
      </c>
      <c r="D458" s="916" t="s">
        <v>537</v>
      </c>
      <c r="E458" s="917" t="s">
        <v>14</v>
      </c>
      <c r="F458" s="918" t="s">
        <v>18</v>
      </c>
      <c r="G458" s="925">
        <f>'Full price'!G280</f>
        <v>64875</v>
      </c>
      <c r="H458" s="915">
        <f>G458*(1-$H$4)</f>
        <v>64875</v>
      </c>
      <c r="I458" s="904">
        <f>G458/1.2</f>
        <v>54062.5</v>
      </c>
      <c r="J458" s="367"/>
      <c r="K458" s="619"/>
      <c r="L458" s="1017"/>
      <c r="M458" s="1149"/>
      <c r="N458" s="277"/>
      <c r="O458" s="277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</row>
    <row r="459" spans="1:53" ht="16.95" customHeight="1" x14ac:dyDescent="0.25">
      <c r="A459" s="1092"/>
      <c r="B459" s="910"/>
      <c r="C459" s="458" t="s">
        <v>943</v>
      </c>
      <c r="D459" s="916"/>
      <c r="E459" s="917"/>
      <c r="F459" s="918"/>
      <c r="G459" s="925"/>
      <c r="H459" s="915"/>
      <c r="I459" s="904"/>
      <c r="J459" s="367"/>
      <c r="K459" s="619"/>
      <c r="L459" s="1018"/>
      <c r="M459" s="1150"/>
      <c r="N459" s="277"/>
      <c r="O459" s="277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</row>
    <row r="460" spans="1:53" s="5" customFormat="1" ht="10.050000000000001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367"/>
      <c r="J460" s="367"/>
      <c r="K460" s="620"/>
      <c r="L460" s="24"/>
      <c r="M460" s="255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53" s="5" customFormat="1" ht="22.95" customHeight="1" thickBot="1" x14ac:dyDescent="0.3">
      <c r="A461" s="909" t="s">
        <v>989</v>
      </c>
      <c r="B461" s="909"/>
      <c r="C461" s="909"/>
      <c r="D461" s="909"/>
      <c r="E461" s="909"/>
      <c r="F461" s="909"/>
      <c r="G461" s="909"/>
      <c r="H461" s="909"/>
      <c r="I461" s="366"/>
      <c r="J461" s="366"/>
      <c r="K461" s="620"/>
      <c r="L461" s="2"/>
      <c r="M461" s="169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spans="1:53" ht="16.05" customHeight="1" x14ac:dyDescent="0.3">
      <c r="A462" s="25"/>
      <c r="B462" s="913" t="s">
        <v>318</v>
      </c>
      <c r="C462" s="412" t="s">
        <v>903</v>
      </c>
      <c r="D462" s="905" t="s">
        <v>575</v>
      </c>
      <c r="E462" s="896" t="s">
        <v>14</v>
      </c>
      <c r="F462" s="930" t="s">
        <v>15</v>
      </c>
      <c r="G462" s="919">
        <f>'Full price'!G281</f>
        <v>10146</v>
      </c>
      <c r="H462" s="922">
        <f>G462*(1-$H$4)</f>
        <v>10146</v>
      </c>
      <c r="I462" s="904">
        <f>G462/1.2</f>
        <v>8455</v>
      </c>
      <c r="J462" s="367"/>
      <c r="K462" s="619"/>
      <c r="L462" s="974"/>
      <c r="M462" s="268"/>
      <c r="N462" s="276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</row>
    <row r="463" spans="1:53" ht="16.05" customHeight="1" x14ac:dyDescent="0.25">
      <c r="A463" s="25"/>
      <c r="B463" s="913"/>
      <c r="C463" s="458" t="s">
        <v>944</v>
      </c>
      <c r="D463" s="905"/>
      <c r="E463" s="896"/>
      <c r="F463" s="930"/>
      <c r="G463" s="919"/>
      <c r="H463" s="922"/>
      <c r="I463" s="904"/>
      <c r="J463" s="367"/>
      <c r="K463" s="619"/>
      <c r="L463" s="1068"/>
      <c r="M463" s="269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</row>
    <row r="464" spans="1:53" ht="16.05" customHeight="1" x14ac:dyDescent="0.3">
      <c r="A464" s="25"/>
      <c r="B464" s="913" t="s">
        <v>319</v>
      </c>
      <c r="C464" s="412" t="s">
        <v>904</v>
      </c>
      <c r="D464" s="905" t="s">
        <v>575</v>
      </c>
      <c r="E464" s="896" t="s">
        <v>14</v>
      </c>
      <c r="F464" s="930" t="s">
        <v>15</v>
      </c>
      <c r="G464" s="919">
        <f>'Full price'!G282</f>
        <v>11994</v>
      </c>
      <c r="H464" s="922">
        <f>G464*(1-$H$4)</f>
        <v>11994</v>
      </c>
      <c r="I464" s="904">
        <f>G464/1.2</f>
        <v>9995</v>
      </c>
      <c r="J464" s="367"/>
      <c r="K464" s="619"/>
      <c r="L464" s="1068"/>
      <c r="M464" s="269"/>
      <c r="N464" s="276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</row>
    <row r="465" spans="1:53" ht="16.05" customHeight="1" x14ac:dyDescent="0.25">
      <c r="A465" s="25"/>
      <c r="B465" s="913"/>
      <c r="C465" s="458" t="s">
        <v>945</v>
      </c>
      <c r="D465" s="905"/>
      <c r="E465" s="896"/>
      <c r="F465" s="930"/>
      <c r="G465" s="919"/>
      <c r="H465" s="922"/>
      <c r="I465" s="904"/>
      <c r="J465" s="367"/>
      <c r="K465" s="619"/>
      <c r="L465" s="1068"/>
      <c r="M465" s="269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</row>
    <row r="466" spans="1:53" ht="16.05" customHeight="1" x14ac:dyDescent="0.3">
      <c r="A466" s="25"/>
      <c r="B466" s="913" t="s">
        <v>320</v>
      </c>
      <c r="C466" s="412" t="s">
        <v>905</v>
      </c>
      <c r="D466" s="905" t="s">
        <v>575</v>
      </c>
      <c r="E466" s="896" t="s">
        <v>14</v>
      </c>
      <c r="F466" s="930" t="s">
        <v>15</v>
      </c>
      <c r="G466" s="919">
        <f>'Full price'!G283</f>
        <v>12516</v>
      </c>
      <c r="H466" s="922">
        <f>G466*(1-$H$4)</f>
        <v>12516</v>
      </c>
      <c r="I466" s="904">
        <f>G466/1.2</f>
        <v>10430</v>
      </c>
      <c r="J466" s="367"/>
      <c r="K466" s="619"/>
      <c r="L466" s="1068"/>
      <c r="M466" s="269"/>
      <c r="N466" s="276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</row>
    <row r="467" spans="1:53" ht="16.05" customHeight="1" x14ac:dyDescent="0.25">
      <c r="A467" s="25"/>
      <c r="B467" s="913"/>
      <c r="C467" s="458" t="s">
        <v>946</v>
      </c>
      <c r="D467" s="905"/>
      <c r="E467" s="896"/>
      <c r="F467" s="930"/>
      <c r="G467" s="919"/>
      <c r="H467" s="922"/>
      <c r="I467" s="904"/>
      <c r="J467" s="367"/>
      <c r="K467" s="619"/>
      <c r="L467" s="1068"/>
      <c r="M467" s="269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</row>
    <row r="468" spans="1:53" ht="16.05" customHeight="1" x14ac:dyDescent="0.3">
      <c r="A468" s="25"/>
      <c r="B468" s="913" t="s">
        <v>321</v>
      </c>
      <c r="C468" s="412" t="s">
        <v>906</v>
      </c>
      <c r="D468" s="905" t="s">
        <v>575</v>
      </c>
      <c r="E468" s="896" t="s">
        <v>14</v>
      </c>
      <c r="F468" s="930" t="s">
        <v>15</v>
      </c>
      <c r="G468" s="919">
        <f>'Full price'!G284</f>
        <v>13218</v>
      </c>
      <c r="H468" s="922">
        <f>G468*(1-$H$4)</f>
        <v>13218</v>
      </c>
      <c r="I468" s="904">
        <f>G468/1.2</f>
        <v>11015</v>
      </c>
      <c r="J468" s="367"/>
      <c r="K468" s="619"/>
      <c r="L468" s="1068"/>
      <c r="M468" s="269"/>
      <c r="N468" s="276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</row>
    <row r="469" spans="1:53" ht="16.05" customHeight="1" x14ac:dyDescent="0.25">
      <c r="A469" s="26"/>
      <c r="B469" s="913"/>
      <c r="C469" s="458" t="s">
        <v>947</v>
      </c>
      <c r="D469" s="905"/>
      <c r="E469" s="896"/>
      <c r="F469" s="930"/>
      <c r="G469" s="919"/>
      <c r="H469" s="922"/>
      <c r="I469" s="904"/>
      <c r="J469" s="367"/>
      <c r="K469" s="619"/>
      <c r="L469" s="1068"/>
      <c r="M469" s="269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</row>
    <row r="470" spans="1:53" ht="16.05" customHeight="1" x14ac:dyDescent="0.3">
      <c r="A470" s="25"/>
      <c r="B470" s="913" t="s">
        <v>322</v>
      </c>
      <c r="C470" s="412" t="s">
        <v>907</v>
      </c>
      <c r="D470" s="905" t="s">
        <v>575</v>
      </c>
      <c r="E470" s="896" t="s">
        <v>14</v>
      </c>
      <c r="F470" s="994" t="s">
        <v>18</v>
      </c>
      <c r="G470" s="919">
        <f>'Full price'!G285</f>
        <v>21936</v>
      </c>
      <c r="H470" s="922">
        <f>G470*(1-$H$4)</f>
        <v>21936</v>
      </c>
      <c r="I470" s="904">
        <f>G470/1.2</f>
        <v>18280</v>
      </c>
      <c r="J470" s="367"/>
      <c r="K470" s="619"/>
      <c r="L470" s="974"/>
      <c r="M470" s="1153"/>
      <c r="N470" s="276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</row>
    <row r="471" spans="1:53" ht="16.05" customHeight="1" x14ac:dyDescent="0.25">
      <c r="A471" s="25"/>
      <c r="B471" s="913"/>
      <c r="C471" s="458" t="s">
        <v>948</v>
      </c>
      <c r="D471" s="905"/>
      <c r="E471" s="896"/>
      <c r="F471" s="994"/>
      <c r="G471" s="919"/>
      <c r="H471" s="922"/>
      <c r="I471" s="904"/>
      <c r="J471" s="367"/>
      <c r="K471" s="619"/>
      <c r="L471" s="1068"/>
      <c r="M471" s="1154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</row>
    <row r="472" spans="1:53" ht="16.05" customHeight="1" x14ac:dyDescent="0.3">
      <c r="A472" s="25"/>
      <c r="B472" s="910" t="s">
        <v>323</v>
      </c>
      <c r="C472" s="412" t="s">
        <v>908</v>
      </c>
      <c r="D472" s="905" t="s">
        <v>575</v>
      </c>
      <c r="E472" s="911" t="s">
        <v>14</v>
      </c>
      <c r="F472" s="918" t="s">
        <v>18</v>
      </c>
      <c r="G472" s="919">
        <f>'Full price'!G286</f>
        <v>22626</v>
      </c>
      <c r="H472" s="915">
        <f>G472*(1-$H$4)</f>
        <v>22626</v>
      </c>
      <c r="I472" s="904">
        <f>G472/1.2</f>
        <v>18855</v>
      </c>
      <c r="J472" s="367"/>
      <c r="K472" s="619"/>
      <c r="L472" s="1068"/>
      <c r="M472" s="1154"/>
      <c r="N472" s="276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</row>
    <row r="473" spans="1:53" ht="16.05" customHeight="1" x14ac:dyDescent="0.25">
      <c r="A473" s="25"/>
      <c r="B473" s="910"/>
      <c r="C473" s="458" t="s">
        <v>949</v>
      </c>
      <c r="D473" s="905"/>
      <c r="E473" s="911"/>
      <c r="F473" s="918"/>
      <c r="G473" s="919"/>
      <c r="H473" s="915"/>
      <c r="I473" s="904"/>
      <c r="J473" s="367"/>
      <c r="K473" s="619"/>
      <c r="L473" s="1068"/>
      <c r="M473" s="1154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</row>
    <row r="474" spans="1:53" ht="16.05" customHeight="1" x14ac:dyDescent="0.3">
      <c r="A474" s="25"/>
      <c r="B474" s="910" t="s">
        <v>686</v>
      </c>
      <c r="C474" s="412" t="s">
        <v>909</v>
      </c>
      <c r="D474" s="905" t="s">
        <v>575</v>
      </c>
      <c r="E474" s="911" t="s">
        <v>14</v>
      </c>
      <c r="F474" s="918" t="s">
        <v>18</v>
      </c>
      <c r="G474" s="1093">
        <f>'Full price'!G287</f>
        <v>23526</v>
      </c>
      <c r="H474" s="915">
        <f>G474*(1-$H$4)</f>
        <v>23526</v>
      </c>
      <c r="I474" s="904">
        <f>G474/1.2</f>
        <v>19605</v>
      </c>
      <c r="J474" s="367"/>
      <c r="K474" s="619"/>
      <c r="L474" s="1068"/>
      <c r="M474" s="1154"/>
      <c r="N474" s="276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</row>
    <row r="475" spans="1:53" ht="16.05" customHeight="1" x14ac:dyDescent="0.25">
      <c r="A475" s="26"/>
      <c r="B475" s="910"/>
      <c r="C475" s="458" t="s">
        <v>938</v>
      </c>
      <c r="D475" s="905"/>
      <c r="E475" s="911"/>
      <c r="F475" s="918"/>
      <c r="G475" s="925"/>
      <c r="H475" s="915"/>
      <c r="I475" s="904"/>
      <c r="J475" s="367"/>
      <c r="K475" s="619"/>
      <c r="L475" s="975"/>
      <c r="M475" s="1155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</row>
    <row r="476" spans="1:53" s="5" customFormat="1" ht="10.050000000000001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367"/>
      <c r="J476" s="367"/>
      <c r="K476" s="620"/>
      <c r="L476" s="24"/>
      <c r="M476" s="255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spans="1:53" s="5" customFormat="1" ht="22.95" customHeight="1" thickBot="1" x14ac:dyDescent="0.3">
      <c r="A477" s="909" t="s">
        <v>990</v>
      </c>
      <c r="B477" s="909"/>
      <c r="C477" s="909"/>
      <c r="D477" s="909"/>
      <c r="E477" s="909"/>
      <c r="F477" s="909"/>
      <c r="G477" s="909"/>
      <c r="H477" s="909"/>
      <c r="I477" s="366"/>
      <c r="J477" s="366"/>
      <c r="K477" s="620"/>
      <c r="L477" s="2"/>
      <c r="M477" s="169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53" ht="24" customHeight="1" x14ac:dyDescent="0.25">
      <c r="A478" s="25"/>
      <c r="B478" s="214" t="s">
        <v>324</v>
      </c>
      <c r="C478" s="215" t="s">
        <v>325</v>
      </c>
      <c r="D478" s="213" t="s">
        <v>27</v>
      </c>
      <c r="E478" s="203" t="s">
        <v>14</v>
      </c>
      <c r="F478" s="534" t="s">
        <v>15</v>
      </c>
      <c r="G478" s="283">
        <f>'Full price'!G289</f>
        <v>849</v>
      </c>
      <c r="H478" s="361">
        <f>G478*(1-$H$4)</f>
        <v>849</v>
      </c>
      <c r="I478" s="367">
        <f>G478/1.2</f>
        <v>707.5</v>
      </c>
      <c r="J478" s="367"/>
      <c r="K478" s="1174" t="s">
        <v>1313</v>
      </c>
      <c r="L478" s="236"/>
      <c r="M478" s="1153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</row>
    <row r="479" spans="1:53" ht="24" customHeight="1" x14ac:dyDescent="0.25">
      <c r="A479" s="25"/>
      <c r="B479" s="214" t="s">
        <v>326</v>
      </c>
      <c r="C479" s="215" t="s">
        <v>327</v>
      </c>
      <c r="D479" s="213" t="s">
        <v>27</v>
      </c>
      <c r="E479" s="203" t="s">
        <v>14</v>
      </c>
      <c r="F479" s="534" t="s">
        <v>15</v>
      </c>
      <c r="G479" s="283">
        <f>'Full price'!G290</f>
        <v>1047</v>
      </c>
      <c r="H479" s="361">
        <f>G479*(1-$H$4)</f>
        <v>1047</v>
      </c>
      <c r="I479" s="367">
        <f>G479/1.2</f>
        <v>872.5</v>
      </c>
      <c r="J479" s="367"/>
      <c r="K479" s="1175"/>
      <c r="L479" s="237"/>
      <c r="M479" s="1155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</row>
    <row r="480" spans="1:53" ht="13.95" customHeight="1" x14ac:dyDescent="0.25">
      <c r="A480" s="25"/>
      <c r="B480" s="1094" t="s">
        <v>328</v>
      </c>
      <c r="C480" s="226" t="s">
        <v>329</v>
      </c>
      <c r="D480" s="995" t="s">
        <v>27</v>
      </c>
      <c r="E480" s="933" t="s">
        <v>14</v>
      </c>
      <c r="F480" s="930" t="s">
        <v>15</v>
      </c>
      <c r="G480" s="921">
        <f>'Full price'!G291</f>
        <v>1218</v>
      </c>
      <c r="H480" s="920">
        <f>G480*(1-$H$4)</f>
        <v>1218</v>
      </c>
      <c r="I480" s="904">
        <f>G480/1.2</f>
        <v>1015</v>
      </c>
      <c r="J480" s="367"/>
      <c r="K480" s="1175"/>
      <c r="M480" s="269"/>
      <c r="N480" s="276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</row>
    <row r="481" spans="1:53" ht="13.95" customHeight="1" x14ac:dyDescent="0.25">
      <c r="A481" s="25"/>
      <c r="B481" s="1094"/>
      <c r="C481" s="458" t="s">
        <v>950</v>
      </c>
      <c r="D481" s="995"/>
      <c r="E481" s="933"/>
      <c r="F481" s="930"/>
      <c r="G481" s="921"/>
      <c r="H481" s="920"/>
      <c r="I481" s="904"/>
      <c r="J481" s="367"/>
      <c r="K481" s="1175"/>
      <c r="M481" s="269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</row>
    <row r="482" spans="1:53" ht="13.95" customHeight="1" x14ac:dyDescent="0.25">
      <c r="A482" s="25"/>
      <c r="B482" s="1094" t="s">
        <v>330</v>
      </c>
      <c r="C482" s="226" t="s">
        <v>331</v>
      </c>
      <c r="D482" s="995" t="s">
        <v>27</v>
      </c>
      <c r="E482" s="933" t="s">
        <v>14</v>
      </c>
      <c r="F482" s="930" t="s">
        <v>15</v>
      </c>
      <c r="G482" s="921">
        <f>'Full price'!G292</f>
        <v>1296</v>
      </c>
      <c r="H482" s="920">
        <f>G482*(1-$H$4)</f>
        <v>1296</v>
      </c>
      <c r="I482" s="904">
        <f>G482/1.2</f>
        <v>1080</v>
      </c>
      <c r="J482" s="367"/>
      <c r="K482" s="1175"/>
      <c r="M482" s="269"/>
      <c r="N482" s="276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</row>
    <row r="483" spans="1:53" ht="13.95" customHeight="1" x14ac:dyDescent="0.25">
      <c r="A483" s="25"/>
      <c r="B483" s="1094"/>
      <c r="C483" s="458" t="s">
        <v>951</v>
      </c>
      <c r="D483" s="995"/>
      <c r="E483" s="933"/>
      <c r="F483" s="930"/>
      <c r="G483" s="921"/>
      <c r="H483" s="920"/>
      <c r="I483" s="904"/>
      <c r="J483" s="367"/>
      <c r="K483" s="1175"/>
      <c r="M483" s="269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</row>
    <row r="484" spans="1:53" ht="13.95" customHeight="1" x14ac:dyDescent="0.25">
      <c r="A484" s="25"/>
      <c r="B484" s="1094" t="s">
        <v>332</v>
      </c>
      <c r="C484" s="226" t="s">
        <v>333</v>
      </c>
      <c r="D484" s="995" t="s">
        <v>27</v>
      </c>
      <c r="E484" s="933" t="s">
        <v>14</v>
      </c>
      <c r="F484" s="930" t="s">
        <v>15</v>
      </c>
      <c r="G484" s="921">
        <f>'Full price'!G293</f>
        <v>1566</v>
      </c>
      <c r="H484" s="920">
        <f>G484*(1-$H$4)</f>
        <v>1566</v>
      </c>
      <c r="I484" s="904">
        <f>G484/1.2</f>
        <v>1305</v>
      </c>
      <c r="J484" s="367"/>
      <c r="K484" s="1175"/>
      <c r="M484" s="269"/>
      <c r="N484" s="276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</row>
    <row r="485" spans="1:53" ht="13.95" customHeight="1" x14ac:dyDescent="0.25">
      <c r="A485" s="25"/>
      <c r="B485" s="1094"/>
      <c r="C485" s="458" t="s">
        <v>952</v>
      </c>
      <c r="D485" s="995"/>
      <c r="E485" s="933"/>
      <c r="F485" s="930"/>
      <c r="G485" s="921"/>
      <c r="H485" s="920"/>
      <c r="I485" s="904"/>
      <c r="J485" s="367"/>
      <c r="K485" s="1175"/>
      <c r="M485" s="269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</row>
    <row r="486" spans="1:53" ht="13.95" customHeight="1" x14ac:dyDescent="0.25">
      <c r="A486" s="25"/>
      <c r="B486" s="1094" t="s">
        <v>334</v>
      </c>
      <c r="C486" s="226" t="s">
        <v>335</v>
      </c>
      <c r="D486" s="995" t="s">
        <v>27</v>
      </c>
      <c r="E486" s="933" t="s">
        <v>14</v>
      </c>
      <c r="F486" s="930" t="s">
        <v>15</v>
      </c>
      <c r="G486" s="921">
        <f>'Full price'!G294</f>
        <v>1746</v>
      </c>
      <c r="H486" s="920">
        <f>G486*(1-$H$4)</f>
        <v>1746</v>
      </c>
      <c r="I486" s="904">
        <f>G486/1.2</f>
        <v>1455</v>
      </c>
      <c r="J486" s="367"/>
      <c r="K486" s="1175"/>
      <c r="M486" s="269"/>
      <c r="N486" s="276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</row>
    <row r="487" spans="1:53" ht="13.95" customHeight="1" x14ac:dyDescent="0.25">
      <c r="A487" s="25"/>
      <c r="B487" s="1094"/>
      <c r="C487" s="458" t="s">
        <v>953</v>
      </c>
      <c r="D487" s="995"/>
      <c r="E487" s="933"/>
      <c r="F487" s="930"/>
      <c r="G487" s="921"/>
      <c r="H487" s="920"/>
      <c r="I487" s="904"/>
      <c r="J487" s="367"/>
      <c r="K487" s="1175"/>
      <c r="M487" s="269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</row>
    <row r="488" spans="1:53" ht="13.95" customHeight="1" x14ac:dyDescent="0.25">
      <c r="A488" s="25"/>
      <c r="B488" s="1095" t="s">
        <v>336</v>
      </c>
      <c r="C488" s="226" t="s">
        <v>337</v>
      </c>
      <c r="D488" s="1096" t="s">
        <v>27</v>
      </c>
      <c r="E488" s="912" t="s">
        <v>14</v>
      </c>
      <c r="F488" s="923" t="s">
        <v>15</v>
      </c>
      <c r="G488" s="914">
        <f>'Full price'!G295</f>
        <v>1965</v>
      </c>
      <c r="H488" s="1075">
        <f>G488*(1-$H$4)</f>
        <v>1965</v>
      </c>
      <c r="I488" s="904">
        <f>G488/1.2</f>
        <v>1637.5</v>
      </c>
      <c r="J488" s="367"/>
      <c r="K488" s="1175"/>
      <c r="M488" s="269"/>
      <c r="N488" s="276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</row>
    <row r="489" spans="1:53" ht="13.95" customHeight="1" x14ac:dyDescent="0.25">
      <c r="A489" s="26"/>
      <c r="B489" s="1095"/>
      <c r="C489" s="458" t="s">
        <v>954</v>
      </c>
      <c r="D489" s="1096"/>
      <c r="E489" s="912"/>
      <c r="F489" s="923"/>
      <c r="G489" s="914"/>
      <c r="H489" s="1075"/>
      <c r="I489" s="904"/>
      <c r="J489" s="367"/>
      <c r="K489" s="1176"/>
      <c r="L489" s="237"/>
      <c r="M489" s="27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</row>
    <row r="490" spans="1:53" s="5" customFormat="1" ht="10.050000000000001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367"/>
      <c r="J490" s="367"/>
      <c r="K490" s="620"/>
      <c r="L490" s="24"/>
      <c r="M490" s="255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53" s="5" customFormat="1" ht="22.95" customHeight="1" thickBot="1" x14ac:dyDescent="0.3">
      <c r="A491" s="909" t="s">
        <v>991</v>
      </c>
      <c r="B491" s="909"/>
      <c r="C491" s="909"/>
      <c r="D491" s="909"/>
      <c r="E491" s="909"/>
      <c r="F491" s="909"/>
      <c r="G491" s="909"/>
      <c r="H491" s="909"/>
      <c r="I491" s="366"/>
      <c r="J491" s="366"/>
      <c r="K491" s="620"/>
      <c r="L491" s="2"/>
      <c r="M491" s="169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spans="1:53" ht="16.95" customHeight="1" x14ac:dyDescent="0.3">
      <c r="A492" s="25"/>
      <c r="B492" s="913" t="s">
        <v>338</v>
      </c>
      <c r="C492" s="412" t="s">
        <v>910</v>
      </c>
      <c r="D492" s="995" t="s">
        <v>538</v>
      </c>
      <c r="E492" s="996" t="s">
        <v>14</v>
      </c>
      <c r="F492" s="930" t="s">
        <v>15</v>
      </c>
      <c r="G492" s="921">
        <f>'Full price'!G296</f>
        <v>7296</v>
      </c>
      <c r="H492" s="922">
        <f>G492*(1-$H$4)</f>
        <v>7296</v>
      </c>
      <c r="I492" s="904">
        <f>G492/1.2</f>
        <v>6080</v>
      </c>
      <c r="J492" s="367"/>
      <c r="K492" s="619"/>
      <c r="L492" s="1036"/>
      <c r="M492" s="1165"/>
      <c r="N492" s="276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</row>
    <row r="493" spans="1:53" ht="16.95" customHeight="1" x14ac:dyDescent="0.25">
      <c r="A493" s="25"/>
      <c r="B493" s="913"/>
      <c r="C493" s="458" t="s">
        <v>955</v>
      </c>
      <c r="D493" s="995"/>
      <c r="E493" s="996"/>
      <c r="F493" s="930"/>
      <c r="G493" s="921"/>
      <c r="H493" s="922"/>
      <c r="I493" s="904"/>
      <c r="J493" s="367"/>
      <c r="K493" s="619"/>
      <c r="L493" s="1017"/>
      <c r="M493" s="1166"/>
      <c r="N493" s="276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</row>
    <row r="494" spans="1:53" ht="16.95" customHeight="1" x14ac:dyDescent="0.3">
      <c r="A494" s="25"/>
      <c r="B494" s="913" t="s">
        <v>339</v>
      </c>
      <c r="C494" s="412" t="s">
        <v>911</v>
      </c>
      <c r="D494" s="995" t="s">
        <v>538</v>
      </c>
      <c r="E494" s="996" t="s">
        <v>14</v>
      </c>
      <c r="F494" s="930" t="s">
        <v>15</v>
      </c>
      <c r="G494" s="921">
        <f>'Full price'!G297</f>
        <v>7623</v>
      </c>
      <c r="H494" s="922">
        <f>G494*(1-$H$4)</f>
        <v>7623</v>
      </c>
      <c r="I494" s="904">
        <f>G494/1.2</f>
        <v>6352.5</v>
      </c>
      <c r="J494" s="367"/>
      <c r="K494" s="619"/>
      <c r="L494" s="1017"/>
      <c r="M494" s="1166"/>
      <c r="N494" s="276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</row>
    <row r="495" spans="1:53" ht="16.95" customHeight="1" x14ac:dyDescent="0.25">
      <c r="A495" s="25"/>
      <c r="B495" s="913"/>
      <c r="C495" s="458" t="s">
        <v>956</v>
      </c>
      <c r="D495" s="995"/>
      <c r="E495" s="996"/>
      <c r="F495" s="930"/>
      <c r="G495" s="921"/>
      <c r="H495" s="922"/>
      <c r="I495" s="904"/>
      <c r="J495" s="367"/>
      <c r="K495" s="619"/>
      <c r="L495" s="1017"/>
      <c r="M495" s="1166"/>
      <c r="N495" s="276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</row>
    <row r="496" spans="1:53" ht="16.95" customHeight="1" x14ac:dyDescent="0.3">
      <c r="A496" s="25"/>
      <c r="B496" s="910" t="s">
        <v>340</v>
      </c>
      <c r="C496" s="412" t="s">
        <v>912</v>
      </c>
      <c r="D496" s="995" t="s">
        <v>538</v>
      </c>
      <c r="E496" s="1086" t="s">
        <v>14</v>
      </c>
      <c r="F496" s="923" t="s">
        <v>15</v>
      </c>
      <c r="G496" s="914">
        <f>'Full price'!G298</f>
        <v>9594</v>
      </c>
      <c r="H496" s="915">
        <f>G496*(1-$H$4)</f>
        <v>9594</v>
      </c>
      <c r="I496" s="904">
        <f>G496/1.2</f>
        <v>7995</v>
      </c>
      <c r="J496" s="367"/>
      <c r="K496" s="619"/>
      <c r="L496" s="1017"/>
      <c r="M496" s="1166"/>
      <c r="N496" s="276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</row>
    <row r="497" spans="1:53" ht="16.95" customHeight="1" x14ac:dyDescent="0.25">
      <c r="A497" s="25"/>
      <c r="B497" s="910"/>
      <c r="C497" s="458" t="s">
        <v>957</v>
      </c>
      <c r="D497" s="995"/>
      <c r="E497" s="1086"/>
      <c r="F497" s="923"/>
      <c r="G497" s="914"/>
      <c r="H497" s="915"/>
      <c r="I497" s="904"/>
      <c r="J497" s="367"/>
      <c r="K497" s="619"/>
      <c r="L497" s="1017"/>
      <c r="M497" s="1166"/>
      <c r="N497" s="276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</row>
    <row r="498" spans="1:53" ht="16.95" customHeight="1" x14ac:dyDescent="0.3">
      <c r="A498" s="25"/>
      <c r="B498" s="910" t="s">
        <v>341</v>
      </c>
      <c r="C498" s="412" t="s">
        <v>913</v>
      </c>
      <c r="D498" s="995" t="s">
        <v>538</v>
      </c>
      <c r="E498" s="1086" t="s">
        <v>14</v>
      </c>
      <c r="F498" s="923" t="s">
        <v>15</v>
      </c>
      <c r="G498" s="914">
        <f>'Full price'!G299</f>
        <v>11424</v>
      </c>
      <c r="H498" s="915">
        <f>G498*(1-$H$4)</f>
        <v>11424</v>
      </c>
      <c r="I498" s="904">
        <f>G498/1.2</f>
        <v>9520</v>
      </c>
      <c r="J498" s="367"/>
      <c r="K498" s="619"/>
      <c r="L498" s="1017"/>
      <c r="M498" s="1166"/>
      <c r="N498" s="276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</row>
    <row r="499" spans="1:53" ht="16.95" customHeight="1" x14ac:dyDescent="0.25">
      <c r="A499" s="26"/>
      <c r="B499" s="910"/>
      <c r="C499" s="458" t="s">
        <v>958</v>
      </c>
      <c r="D499" s="995"/>
      <c r="E499" s="1086"/>
      <c r="F499" s="923"/>
      <c r="G499" s="914"/>
      <c r="H499" s="915"/>
      <c r="I499" s="904"/>
      <c r="J499" s="367"/>
      <c r="K499" s="619"/>
      <c r="L499" s="1018"/>
      <c r="M499" s="1167"/>
      <c r="N499" s="276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</row>
    <row r="500" spans="1:53" s="5" customFormat="1" ht="10.050000000000001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367"/>
      <c r="J500" s="367"/>
      <c r="K500" s="620"/>
      <c r="L500" s="24"/>
      <c r="M500" s="255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53" s="5" customFormat="1" ht="22.95" customHeight="1" thickBot="1" x14ac:dyDescent="0.3">
      <c r="A501" s="909" t="s">
        <v>992</v>
      </c>
      <c r="B501" s="909"/>
      <c r="C501" s="909"/>
      <c r="D501" s="909"/>
      <c r="E501" s="909"/>
      <c r="F501" s="909"/>
      <c r="G501" s="909"/>
      <c r="H501" s="909"/>
      <c r="I501" s="366"/>
      <c r="J501" s="366"/>
      <c r="K501" s="620"/>
      <c r="L501" s="2"/>
      <c r="M501" s="169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spans="1:53" ht="16.05" customHeight="1" x14ac:dyDescent="0.25">
      <c r="A502" s="25"/>
      <c r="B502" s="913" t="s">
        <v>342</v>
      </c>
      <c r="C502" s="226" t="s">
        <v>343</v>
      </c>
      <c r="D502" s="932" t="s">
        <v>27</v>
      </c>
      <c r="E502" s="933" t="s">
        <v>14</v>
      </c>
      <c r="F502" s="930" t="s">
        <v>15</v>
      </c>
      <c r="G502" s="1062">
        <f>'Full price'!G301</f>
        <v>1539</v>
      </c>
      <c r="H502" s="920">
        <f>G502*(1-$H$4)</f>
        <v>1539</v>
      </c>
      <c r="I502" s="904">
        <f>G502/1.2</f>
        <v>1282.5</v>
      </c>
      <c r="J502" s="367"/>
      <c r="K502" s="619"/>
      <c r="L502" s="974"/>
      <c r="M502" s="1153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</row>
    <row r="503" spans="1:53" ht="16.05" customHeight="1" x14ac:dyDescent="0.25">
      <c r="A503" s="25"/>
      <c r="B503" s="913"/>
      <c r="C503" s="458" t="s">
        <v>960</v>
      </c>
      <c r="D503" s="932"/>
      <c r="E503" s="933"/>
      <c r="F503" s="930"/>
      <c r="G503" s="1062"/>
      <c r="H503" s="920"/>
      <c r="I503" s="904"/>
      <c r="J503" s="367"/>
      <c r="K503" s="619"/>
      <c r="L503" s="1068"/>
      <c r="M503" s="1154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</row>
    <row r="504" spans="1:53" ht="16.05" customHeight="1" x14ac:dyDescent="0.25">
      <c r="A504" s="25"/>
      <c r="B504" s="913" t="s">
        <v>344</v>
      </c>
      <c r="C504" s="226" t="s">
        <v>345</v>
      </c>
      <c r="D504" s="932" t="s">
        <v>27</v>
      </c>
      <c r="E504" s="933" t="s">
        <v>14</v>
      </c>
      <c r="F504" s="930" t="s">
        <v>15</v>
      </c>
      <c r="G504" s="1062">
        <f>'Full price'!G302</f>
        <v>1719</v>
      </c>
      <c r="H504" s="920">
        <f>G504*(1-$H$4)</f>
        <v>1719</v>
      </c>
      <c r="I504" s="904">
        <f>G504/1.2</f>
        <v>1432.5</v>
      </c>
      <c r="J504" s="367"/>
      <c r="K504" s="619"/>
      <c r="L504" s="1068"/>
      <c r="M504" s="1154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</row>
    <row r="505" spans="1:53" ht="16.05" customHeight="1" x14ac:dyDescent="0.25">
      <c r="A505" s="25"/>
      <c r="B505" s="913"/>
      <c r="C505" s="458" t="s">
        <v>959</v>
      </c>
      <c r="D505" s="932"/>
      <c r="E505" s="933"/>
      <c r="F505" s="930"/>
      <c r="G505" s="1062"/>
      <c r="H505" s="920"/>
      <c r="I505" s="904"/>
      <c r="J505" s="367"/>
      <c r="K505" s="619"/>
      <c r="L505" s="1068"/>
      <c r="M505" s="1154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</row>
    <row r="506" spans="1:53" ht="16.05" customHeight="1" x14ac:dyDescent="0.25">
      <c r="A506" s="25"/>
      <c r="B506" s="913" t="s">
        <v>346</v>
      </c>
      <c r="C506" s="226" t="s">
        <v>347</v>
      </c>
      <c r="D506" s="932" t="s">
        <v>27</v>
      </c>
      <c r="E506" s="933" t="s">
        <v>14</v>
      </c>
      <c r="F506" s="930" t="s">
        <v>15</v>
      </c>
      <c r="G506" s="1062">
        <f>'Full price'!G303</f>
        <v>2049</v>
      </c>
      <c r="H506" s="920">
        <f>G506*(1-$H$4)</f>
        <v>2049</v>
      </c>
      <c r="I506" s="904">
        <f>G506/1.2</f>
        <v>1707.5</v>
      </c>
      <c r="J506" s="367"/>
      <c r="K506" s="619"/>
      <c r="L506" s="1068"/>
      <c r="M506" s="1154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</row>
    <row r="507" spans="1:53" ht="16.05" customHeight="1" x14ac:dyDescent="0.25">
      <c r="A507" s="25"/>
      <c r="B507" s="913"/>
      <c r="C507" s="458" t="s">
        <v>961</v>
      </c>
      <c r="D507" s="932"/>
      <c r="E507" s="933"/>
      <c r="F507" s="930"/>
      <c r="G507" s="1062"/>
      <c r="H507" s="920"/>
      <c r="I507" s="904"/>
      <c r="J507" s="367"/>
      <c r="K507" s="619"/>
      <c r="L507" s="1068"/>
      <c r="M507" s="1154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</row>
    <row r="508" spans="1:53" ht="16.05" customHeight="1" x14ac:dyDescent="0.25">
      <c r="A508" s="25"/>
      <c r="B508" s="913" t="s">
        <v>348</v>
      </c>
      <c r="C508" s="226" t="s">
        <v>349</v>
      </c>
      <c r="D508" s="932" t="s">
        <v>27</v>
      </c>
      <c r="E508" s="933" t="s">
        <v>14</v>
      </c>
      <c r="F508" s="930" t="s">
        <v>15</v>
      </c>
      <c r="G508" s="1062">
        <f>'Full price'!G304</f>
        <v>2199</v>
      </c>
      <c r="H508" s="920">
        <f>G508*(1-$H$4)</f>
        <v>2199</v>
      </c>
      <c r="I508" s="904">
        <f>G508/1.2</f>
        <v>1832.5</v>
      </c>
      <c r="J508" s="367"/>
      <c r="K508" s="619"/>
      <c r="L508" s="1068"/>
      <c r="M508" s="1154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</row>
    <row r="509" spans="1:53" ht="16.05" customHeight="1" x14ac:dyDescent="0.25">
      <c r="A509" s="25"/>
      <c r="B509" s="913"/>
      <c r="C509" s="458" t="s">
        <v>962</v>
      </c>
      <c r="D509" s="932"/>
      <c r="E509" s="933"/>
      <c r="F509" s="930"/>
      <c r="G509" s="1062"/>
      <c r="H509" s="920"/>
      <c r="I509" s="904"/>
      <c r="J509" s="367"/>
      <c r="K509" s="619"/>
      <c r="L509" s="1068"/>
      <c r="M509" s="1154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</row>
    <row r="510" spans="1:53" ht="16.05" customHeight="1" x14ac:dyDescent="0.25">
      <c r="A510" s="25"/>
      <c r="B510" s="913" t="s">
        <v>350</v>
      </c>
      <c r="C510" s="226" t="s">
        <v>351</v>
      </c>
      <c r="D510" s="932" t="s">
        <v>27</v>
      </c>
      <c r="E510" s="933" t="s">
        <v>14</v>
      </c>
      <c r="F510" s="930" t="s">
        <v>15</v>
      </c>
      <c r="G510" s="1062">
        <f>'Full price'!G305</f>
        <v>2619</v>
      </c>
      <c r="H510" s="920">
        <f>G510*(1-$H$4)</f>
        <v>2619</v>
      </c>
      <c r="I510" s="904">
        <f>G510/1.2</f>
        <v>2182.5</v>
      </c>
      <c r="J510" s="367"/>
      <c r="K510" s="619"/>
      <c r="L510" s="1068"/>
      <c r="M510" s="1154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</row>
    <row r="511" spans="1:53" ht="16.05" customHeight="1" x14ac:dyDescent="0.25">
      <c r="A511" s="25"/>
      <c r="B511" s="913"/>
      <c r="C511" s="458" t="s">
        <v>963</v>
      </c>
      <c r="D511" s="932"/>
      <c r="E511" s="933"/>
      <c r="F511" s="930"/>
      <c r="G511" s="1062"/>
      <c r="H511" s="920"/>
      <c r="I511" s="904"/>
      <c r="J511" s="367"/>
      <c r="K511" s="619"/>
      <c r="L511" s="1068"/>
      <c r="M511" s="1154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</row>
    <row r="512" spans="1:53" ht="16.05" customHeight="1" x14ac:dyDescent="0.25">
      <c r="A512" s="25"/>
      <c r="B512" s="910" t="s">
        <v>352</v>
      </c>
      <c r="C512" s="226" t="s">
        <v>353</v>
      </c>
      <c r="D512" s="908" t="s">
        <v>27</v>
      </c>
      <c r="E512" s="912" t="s">
        <v>14</v>
      </c>
      <c r="F512" s="923" t="s">
        <v>15</v>
      </c>
      <c r="G512" s="1073">
        <f>'Full price'!G306</f>
        <v>2697</v>
      </c>
      <c r="H512" s="1075">
        <f>G512*(1-$H$4)</f>
        <v>2697</v>
      </c>
      <c r="I512" s="904">
        <f>G512/1.2</f>
        <v>2247.5</v>
      </c>
      <c r="J512" s="367"/>
      <c r="K512" s="619"/>
      <c r="L512" s="1068"/>
      <c r="M512" s="1154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</row>
    <row r="513" spans="1:53" ht="16.05" customHeight="1" x14ac:dyDescent="0.25">
      <c r="A513" s="26"/>
      <c r="B513" s="910"/>
      <c r="C513" s="458" t="s">
        <v>964</v>
      </c>
      <c r="D513" s="908"/>
      <c r="E513" s="912"/>
      <c r="F513" s="923"/>
      <c r="G513" s="1073"/>
      <c r="H513" s="1075"/>
      <c r="I513" s="904"/>
      <c r="J513" s="367"/>
      <c r="K513" s="619"/>
      <c r="L513" s="975"/>
      <c r="M513" s="1155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</row>
    <row r="514" spans="1:53" s="5" customFormat="1" ht="10.050000000000001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367"/>
      <c r="J514" s="367"/>
      <c r="K514" s="620"/>
      <c r="L514" s="24"/>
      <c r="M514" s="255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53" s="5" customFormat="1" ht="22.95" customHeight="1" thickBot="1" x14ac:dyDescent="0.3">
      <c r="A515" s="909" t="s">
        <v>993</v>
      </c>
      <c r="B515" s="909"/>
      <c r="C515" s="909"/>
      <c r="D515" s="909"/>
      <c r="E515" s="909"/>
      <c r="F515" s="909"/>
      <c r="G515" s="909"/>
      <c r="H515" s="909"/>
      <c r="I515" s="366"/>
      <c r="J515" s="366"/>
      <c r="K515" s="620"/>
      <c r="L515" s="2"/>
      <c r="M515" s="169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spans="1:53" ht="22.05" customHeight="1" x14ac:dyDescent="0.25">
      <c r="A516" s="25"/>
      <c r="B516" s="913" t="s">
        <v>354</v>
      </c>
      <c r="C516" s="226" t="s">
        <v>355</v>
      </c>
      <c r="D516" s="916" t="s">
        <v>576</v>
      </c>
      <c r="E516" s="993" t="s">
        <v>14</v>
      </c>
      <c r="F516" s="994" t="s">
        <v>18</v>
      </c>
      <c r="G516" s="921">
        <f>'Full price'!G307</f>
        <v>4167</v>
      </c>
      <c r="H516" s="922">
        <f>G516*(1-$H$4)</f>
        <v>4167</v>
      </c>
      <c r="I516" s="904">
        <f>G516/1.2</f>
        <v>3472.5</v>
      </c>
      <c r="J516" s="367"/>
      <c r="K516" s="619"/>
      <c r="L516" s="974"/>
      <c r="M516" s="1153"/>
      <c r="N516" s="276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</row>
    <row r="517" spans="1:53" ht="22.05" customHeight="1" x14ac:dyDescent="0.25">
      <c r="A517" s="25"/>
      <c r="B517" s="913"/>
      <c r="C517" s="458" t="s">
        <v>965</v>
      </c>
      <c r="D517" s="916"/>
      <c r="E517" s="993"/>
      <c r="F517" s="994"/>
      <c r="G517" s="921"/>
      <c r="H517" s="922"/>
      <c r="I517" s="904"/>
      <c r="J517" s="367"/>
      <c r="K517" s="619"/>
      <c r="L517" s="1068"/>
      <c r="M517" s="1154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</row>
    <row r="518" spans="1:53" ht="22.05" customHeight="1" x14ac:dyDescent="0.25">
      <c r="A518" s="25"/>
      <c r="B518" s="913" t="s">
        <v>356</v>
      </c>
      <c r="C518" s="226" t="s">
        <v>357</v>
      </c>
      <c r="D518" s="916" t="s">
        <v>576</v>
      </c>
      <c r="E518" s="993" t="s">
        <v>14</v>
      </c>
      <c r="F518" s="994" t="s">
        <v>18</v>
      </c>
      <c r="G518" s="921">
        <f>'Full price'!G308</f>
        <v>4824</v>
      </c>
      <c r="H518" s="922">
        <f>G518*(1-$H$4)</f>
        <v>4824</v>
      </c>
      <c r="I518" s="904">
        <f>G518/1.2</f>
        <v>4020</v>
      </c>
      <c r="J518" s="367"/>
      <c r="K518" s="619"/>
      <c r="L518" s="1068"/>
      <c r="M518" s="1154"/>
      <c r="N518" s="276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</row>
    <row r="519" spans="1:53" ht="22.05" customHeight="1" x14ac:dyDescent="0.25">
      <c r="A519" s="25"/>
      <c r="B519" s="913"/>
      <c r="C519" s="458" t="s">
        <v>966</v>
      </c>
      <c r="D519" s="916"/>
      <c r="E519" s="993"/>
      <c r="F519" s="994"/>
      <c r="G519" s="921"/>
      <c r="H519" s="922"/>
      <c r="I519" s="904"/>
      <c r="J519" s="367"/>
      <c r="K519" s="619"/>
      <c r="L519" s="1068"/>
      <c r="M519" s="1154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</row>
    <row r="520" spans="1:53" ht="22.05" customHeight="1" x14ac:dyDescent="0.25">
      <c r="A520" s="25"/>
      <c r="B520" s="910" t="s">
        <v>358</v>
      </c>
      <c r="C520" s="226" t="s">
        <v>359</v>
      </c>
      <c r="D520" s="916" t="s">
        <v>576</v>
      </c>
      <c r="E520" s="917" t="s">
        <v>14</v>
      </c>
      <c r="F520" s="918" t="s">
        <v>18</v>
      </c>
      <c r="G520" s="914">
        <f>'Full price'!G309</f>
        <v>6294</v>
      </c>
      <c r="H520" s="915">
        <f>G520*(1-$H$4)</f>
        <v>6294</v>
      </c>
      <c r="I520" s="904">
        <f>G520/1.2</f>
        <v>5245</v>
      </c>
      <c r="J520" s="367"/>
      <c r="K520" s="619"/>
      <c r="L520" s="1068"/>
      <c r="M520" s="1154"/>
      <c r="N520" s="276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</row>
    <row r="521" spans="1:53" ht="22.05" customHeight="1" x14ac:dyDescent="0.25">
      <c r="A521" s="26"/>
      <c r="B521" s="910"/>
      <c r="C521" s="458" t="s">
        <v>967</v>
      </c>
      <c r="D521" s="916"/>
      <c r="E521" s="917"/>
      <c r="F521" s="918"/>
      <c r="G521" s="914"/>
      <c r="H521" s="915"/>
      <c r="I521" s="904"/>
      <c r="J521" s="367"/>
      <c r="K521" s="619"/>
      <c r="L521" s="975"/>
      <c r="M521" s="1155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</row>
    <row r="522" spans="1:53" s="5" customFormat="1" ht="10.050000000000001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367"/>
      <c r="J522" s="367"/>
      <c r="K522" s="620"/>
      <c r="L522" s="24"/>
      <c r="M522" s="255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53" s="5" customFormat="1" ht="22.95" customHeight="1" thickBot="1" x14ac:dyDescent="0.3">
      <c r="A523" s="909" t="s">
        <v>994</v>
      </c>
      <c r="B523" s="909"/>
      <c r="C523" s="909"/>
      <c r="D523" s="909"/>
      <c r="E523" s="909"/>
      <c r="F523" s="909"/>
      <c r="G523" s="909"/>
      <c r="H523" s="909"/>
      <c r="I523" s="366"/>
      <c r="J523" s="366"/>
      <c r="K523" s="620"/>
      <c r="L523" s="2"/>
      <c r="M523" s="169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53" ht="22.05" customHeight="1" x14ac:dyDescent="0.25">
      <c r="A524" s="25"/>
      <c r="B524" s="913" t="s">
        <v>360</v>
      </c>
      <c r="C524" s="69" t="s">
        <v>361</v>
      </c>
      <c r="D524" s="1001" t="s">
        <v>27</v>
      </c>
      <c r="E524" s="1002" t="s">
        <v>14</v>
      </c>
      <c r="F524" s="1015" t="s">
        <v>15</v>
      </c>
      <c r="G524" s="1073">
        <f>'Full price'!G311</f>
        <v>639</v>
      </c>
      <c r="H524" s="1097">
        <f t="shared" ref="H524:H538" si="44">G524*(1-$H$4)</f>
        <v>639</v>
      </c>
      <c r="I524" s="904">
        <f t="shared" ref="I524:I538" si="45">G524/1.2</f>
        <v>532.5</v>
      </c>
      <c r="J524" s="367"/>
      <c r="K524" s="620"/>
      <c r="L524" s="236"/>
      <c r="M524" s="1143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spans="1:53" ht="22.05" customHeight="1" x14ac:dyDescent="0.25">
      <c r="A525" s="25"/>
      <c r="B525" s="913"/>
      <c r="C525" s="458" t="s">
        <v>968</v>
      </c>
      <c r="D525" s="908"/>
      <c r="E525" s="912"/>
      <c r="F525" s="923"/>
      <c r="G525" s="1073"/>
      <c r="H525" s="1075"/>
      <c r="I525" s="904"/>
      <c r="J525" s="367"/>
      <c r="K525" s="620"/>
      <c r="M525" s="1158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spans="1:53" ht="22.05" customHeight="1" x14ac:dyDescent="0.25">
      <c r="A526" s="25"/>
      <c r="B526" s="913" t="s">
        <v>362</v>
      </c>
      <c r="C526" s="69" t="s">
        <v>363</v>
      </c>
      <c r="D526" s="1001" t="s">
        <v>27</v>
      </c>
      <c r="E526" s="1002" t="s">
        <v>14</v>
      </c>
      <c r="F526" s="1015" t="s">
        <v>15</v>
      </c>
      <c r="G526" s="1073">
        <f>'Full price'!G312</f>
        <v>639</v>
      </c>
      <c r="H526" s="1097">
        <f t="shared" si="44"/>
        <v>639</v>
      </c>
      <c r="I526" s="904">
        <f t="shared" si="45"/>
        <v>532.5</v>
      </c>
      <c r="J526" s="367"/>
      <c r="K526" s="620"/>
      <c r="M526" s="1158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spans="1:53" ht="22.05" customHeight="1" x14ac:dyDescent="0.25">
      <c r="A527" s="25"/>
      <c r="B527" s="913"/>
      <c r="C527" s="458" t="s">
        <v>969</v>
      </c>
      <c r="D527" s="908"/>
      <c r="E527" s="912"/>
      <c r="F527" s="923"/>
      <c r="G527" s="1073"/>
      <c r="H527" s="1075"/>
      <c r="I527" s="904"/>
      <c r="J527" s="367"/>
      <c r="K527" s="620"/>
      <c r="L527" s="237"/>
      <c r="M527" s="1144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53" ht="18" customHeight="1" x14ac:dyDescent="0.25">
      <c r="A528" s="25"/>
      <c r="B528" s="913" t="s">
        <v>364</v>
      </c>
      <c r="C528" s="69" t="s">
        <v>365</v>
      </c>
      <c r="D528" s="1001" t="s">
        <v>27</v>
      </c>
      <c r="E528" s="1002" t="s">
        <v>14</v>
      </c>
      <c r="F528" s="1015" t="s">
        <v>15</v>
      </c>
      <c r="G528" s="1073">
        <f>'Full price'!G313</f>
        <v>996</v>
      </c>
      <c r="H528" s="1097">
        <f t="shared" si="44"/>
        <v>996</v>
      </c>
      <c r="I528" s="904">
        <f t="shared" si="45"/>
        <v>830</v>
      </c>
      <c r="J528" s="367"/>
      <c r="K528" s="620"/>
      <c r="L528" s="236"/>
      <c r="M528" s="1143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53" ht="18" customHeight="1" x14ac:dyDescent="0.25">
      <c r="A529" s="25"/>
      <c r="B529" s="913"/>
      <c r="C529" s="458" t="s">
        <v>970</v>
      </c>
      <c r="D529" s="908"/>
      <c r="E529" s="912"/>
      <c r="F529" s="923"/>
      <c r="G529" s="1073"/>
      <c r="H529" s="1075"/>
      <c r="I529" s="904"/>
      <c r="J529" s="367"/>
      <c r="K529" s="620"/>
      <c r="M529" s="1158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spans="1:53" ht="18" customHeight="1" x14ac:dyDescent="0.25">
      <c r="A530" s="25"/>
      <c r="B530" s="913" t="s">
        <v>366</v>
      </c>
      <c r="C530" s="69" t="s">
        <v>367</v>
      </c>
      <c r="D530" s="1001" t="s">
        <v>27</v>
      </c>
      <c r="E530" s="1002" t="s">
        <v>14</v>
      </c>
      <c r="F530" s="1015" t="s">
        <v>15</v>
      </c>
      <c r="G530" s="1073">
        <f>'Full price'!G314</f>
        <v>996</v>
      </c>
      <c r="H530" s="1097">
        <f t="shared" si="44"/>
        <v>996</v>
      </c>
      <c r="I530" s="904">
        <f t="shared" si="45"/>
        <v>830</v>
      </c>
      <c r="J530" s="367"/>
      <c r="K530" s="620"/>
      <c r="M530" s="1158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spans="1:53" ht="18" customHeight="1" x14ac:dyDescent="0.25">
      <c r="A531" s="25"/>
      <c r="B531" s="913"/>
      <c r="C531" s="458" t="s">
        <v>971</v>
      </c>
      <c r="D531" s="908"/>
      <c r="E531" s="912"/>
      <c r="F531" s="923"/>
      <c r="G531" s="1073"/>
      <c r="H531" s="1075"/>
      <c r="I531" s="904"/>
      <c r="J531" s="367"/>
      <c r="K531" s="620"/>
      <c r="M531" s="1158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53" ht="18" customHeight="1" x14ac:dyDescent="0.25">
      <c r="A532" s="25"/>
      <c r="B532" s="913" t="s">
        <v>368</v>
      </c>
      <c r="C532" s="69" t="s">
        <v>369</v>
      </c>
      <c r="D532" s="1001" t="s">
        <v>27</v>
      </c>
      <c r="E532" s="1002" t="s">
        <v>14</v>
      </c>
      <c r="F532" s="1015" t="s">
        <v>15</v>
      </c>
      <c r="G532" s="1073">
        <f>'Full price'!G315</f>
        <v>1128</v>
      </c>
      <c r="H532" s="1097">
        <f t="shared" si="44"/>
        <v>1128</v>
      </c>
      <c r="I532" s="904">
        <f t="shared" si="45"/>
        <v>940</v>
      </c>
      <c r="J532" s="367"/>
      <c r="K532" s="620"/>
      <c r="L532" s="1098"/>
      <c r="M532" s="1158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spans="1:53" ht="18" customHeight="1" x14ac:dyDescent="0.25">
      <c r="A533" s="25"/>
      <c r="B533" s="913"/>
      <c r="C533" s="458" t="s">
        <v>972</v>
      </c>
      <c r="D533" s="908"/>
      <c r="E533" s="912"/>
      <c r="F533" s="923"/>
      <c r="G533" s="1073"/>
      <c r="H533" s="1075"/>
      <c r="I533" s="904"/>
      <c r="J533" s="367"/>
      <c r="K533" s="620"/>
      <c r="L533" s="1098"/>
      <c r="M533" s="1158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53" ht="18" customHeight="1" x14ac:dyDescent="0.25">
      <c r="A534" s="25"/>
      <c r="B534" s="913" t="s">
        <v>370</v>
      </c>
      <c r="C534" s="69" t="s">
        <v>371</v>
      </c>
      <c r="D534" s="1001" t="s">
        <v>27</v>
      </c>
      <c r="E534" s="1002" t="s">
        <v>14</v>
      </c>
      <c r="F534" s="1015" t="s">
        <v>15</v>
      </c>
      <c r="G534" s="1073">
        <f>'Full price'!G316</f>
        <v>1128</v>
      </c>
      <c r="H534" s="1097">
        <f t="shared" si="44"/>
        <v>1128</v>
      </c>
      <c r="I534" s="904">
        <f t="shared" si="45"/>
        <v>940</v>
      </c>
      <c r="J534" s="367"/>
      <c r="K534" s="620"/>
      <c r="L534" s="1098"/>
      <c r="M534" s="1158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spans="1:53" ht="18" customHeight="1" x14ac:dyDescent="0.25">
      <c r="A535" s="26"/>
      <c r="B535" s="913"/>
      <c r="C535" s="458" t="s">
        <v>973</v>
      </c>
      <c r="D535" s="908"/>
      <c r="E535" s="912"/>
      <c r="F535" s="923"/>
      <c r="G535" s="1073"/>
      <c r="H535" s="1075"/>
      <c r="I535" s="904"/>
      <c r="J535" s="367"/>
      <c r="K535" s="620"/>
      <c r="L535" s="1152"/>
      <c r="M535" s="1144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53" ht="18" customHeight="1" x14ac:dyDescent="0.25">
      <c r="A536" s="25"/>
      <c r="B536" s="910" t="s">
        <v>489</v>
      </c>
      <c r="C536" s="73" t="s">
        <v>490</v>
      </c>
      <c r="D536" s="1001" t="s">
        <v>27</v>
      </c>
      <c r="E536" s="1002" t="s">
        <v>14</v>
      </c>
      <c r="F536" s="1015" t="s">
        <v>15</v>
      </c>
      <c r="G536" s="1073">
        <f>'Full price'!G317</f>
        <v>1758</v>
      </c>
      <c r="H536" s="1097">
        <f t="shared" si="44"/>
        <v>1758</v>
      </c>
      <c r="I536" s="904">
        <f t="shared" ref="I536" si="46">G536/1.2</f>
        <v>1465</v>
      </c>
      <c r="J536" s="367"/>
      <c r="K536" s="950" t="s">
        <v>1313</v>
      </c>
      <c r="L536" s="236"/>
      <c r="M536" s="1143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spans="1:53" ht="18" customHeight="1" x14ac:dyDescent="0.25">
      <c r="A537" s="25"/>
      <c r="B537" s="910"/>
      <c r="C537" s="458" t="s">
        <v>975</v>
      </c>
      <c r="D537" s="908"/>
      <c r="E537" s="912"/>
      <c r="F537" s="923"/>
      <c r="G537" s="1073"/>
      <c r="H537" s="1075"/>
      <c r="I537" s="904"/>
      <c r="J537" s="367"/>
      <c r="K537" s="951"/>
      <c r="M537" s="1158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53" ht="18" customHeight="1" x14ac:dyDescent="0.25">
      <c r="A538" s="25"/>
      <c r="B538" s="910" t="s">
        <v>372</v>
      </c>
      <c r="C538" s="73" t="s">
        <v>373</v>
      </c>
      <c r="D538" s="908" t="s">
        <v>27</v>
      </c>
      <c r="E538" s="912" t="s">
        <v>14</v>
      </c>
      <c r="F538" s="923" t="s">
        <v>15</v>
      </c>
      <c r="G538" s="1073">
        <f>'Full price'!G318</f>
        <v>1896</v>
      </c>
      <c r="H538" s="1075">
        <f t="shared" si="44"/>
        <v>1896</v>
      </c>
      <c r="I538" s="904">
        <f t="shared" si="45"/>
        <v>1580</v>
      </c>
      <c r="J538" s="367"/>
      <c r="K538" s="950" t="s">
        <v>1313</v>
      </c>
      <c r="M538" s="1158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53" ht="18" customHeight="1" x14ac:dyDescent="0.25">
      <c r="A539" s="26"/>
      <c r="B539" s="910"/>
      <c r="C539" s="458" t="s">
        <v>974</v>
      </c>
      <c r="D539" s="908"/>
      <c r="E539" s="912"/>
      <c r="F539" s="923"/>
      <c r="G539" s="1073"/>
      <c r="H539" s="1075"/>
      <c r="I539" s="904"/>
      <c r="J539" s="367"/>
      <c r="K539" s="951"/>
      <c r="L539" s="237"/>
      <c r="M539" s="1144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spans="1:53" s="5" customFormat="1" ht="10.050000000000001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367"/>
      <c r="J540" s="367"/>
      <c r="K540" s="620"/>
      <c r="L540" s="24"/>
      <c r="M540" s="255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spans="1:53" s="5" customFormat="1" ht="22.95" customHeight="1" thickBot="1" x14ac:dyDescent="0.3">
      <c r="A541" s="909" t="s">
        <v>995</v>
      </c>
      <c r="B541" s="909"/>
      <c r="C541" s="909"/>
      <c r="D541" s="909"/>
      <c r="E541" s="909"/>
      <c r="F541" s="909"/>
      <c r="G541" s="909"/>
      <c r="H541" s="909"/>
      <c r="I541" s="366"/>
      <c r="J541" s="366"/>
      <c r="K541" s="620"/>
      <c r="L541" s="2"/>
      <c r="M541" s="169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spans="1:53" ht="25.05" customHeight="1" x14ac:dyDescent="0.25">
      <c r="A542" s="85"/>
      <c r="B542" s="913" t="s">
        <v>374</v>
      </c>
      <c r="C542" s="86" t="s">
        <v>375</v>
      </c>
      <c r="D542" s="916" t="s">
        <v>17</v>
      </c>
      <c r="E542" s="993" t="s">
        <v>14</v>
      </c>
      <c r="F542" s="994" t="s">
        <v>18</v>
      </c>
      <c r="G542" s="921">
        <f>'Full price'!G320</f>
        <v>6366</v>
      </c>
      <c r="H542" s="922">
        <f>G542*(1-$H$4)</f>
        <v>6366</v>
      </c>
      <c r="I542" s="904">
        <f>G542/1.2</f>
        <v>5305</v>
      </c>
      <c r="J542" s="367"/>
      <c r="K542" s="619"/>
      <c r="L542" s="236"/>
      <c r="M542" s="1153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</row>
    <row r="543" spans="1:53" ht="15" customHeight="1" x14ac:dyDescent="0.25">
      <c r="A543" s="25"/>
      <c r="B543" s="913"/>
      <c r="C543" s="454" t="s">
        <v>977</v>
      </c>
      <c r="D543" s="916"/>
      <c r="E543" s="993"/>
      <c r="F543" s="994"/>
      <c r="G543" s="921"/>
      <c r="H543" s="922"/>
      <c r="I543" s="904"/>
      <c r="J543" s="367"/>
      <c r="K543" s="619"/>
      <c r="M543" s="1154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</row>
    <row r="544" spans="1:53" ht="25.05" customHeight="1" x14ac:dyDescent="0.25">
      <c r="A544" s="85"/>
      <c r="B544" s="913" t="s">
        <v>376</v>
      </c>
      <c r="C544" s="86" t="s">
        <v>377</v>
      </c>
      <c r="D544" s="916" t="s">
        <v>17</v>
      </c>
      <c r="E544" s="993" t="s">
        <v>14</v>
      </c>
      <c r="F544" s="994" t="s">
        <v>18</v>
      </c>
      <c r="G544" s="921">
        <f>'Full price'!G321</f>
        <v>7668</v>
      </c>
      <c r="H544" s="922">
        <f>G544*(1-$H$4)</f>
        <v>7668</v>
      </c>
      <c r="I544" s="904">
        <f>G544/1.2</f>
        <v>6390</v>
      </c>
      <c r="J544" s="367"/>
      <c r="K544" s="619"/>
      <c r="M544" s="1154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</row>
    <row r="545" spans="1:53" ht="15" customHeight="1" x14ac:dyDescent="0.25">
      <c r="A545" s="25"/>
      <c r="B545" s="913"/>
      <c r="C545" s="454" t="s">
        <v>976</v>
      </c>
      <c r="D545" s="916"/>
      <c r="E545" s="993"/>
      <c r="F545" s="994"/>
      <c r="G545" s="921"/>
      <c r="H545" s="922"/>
      <c r="I545" s="904"/>
      <c r="J545" s="367"/>
      <c r="K545" s="619"/>
      <c r="M545" s="1154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</row>
    <row r="546" spans="1:53" ht="25.05" customHeight="1" x14ac:dyDescent="0.25">
      <c r="A546" s="25"/>
      <c r="B546" s="913" t="s">
        <v>378</v>
      </c>
      <c r="C546" s="86" t="s">
        <v>379</v>
      </c>
      <c r="D546" s="916" t="s">
        <v>17</v>
      </c>
      <c r="E546" s="993" t="s">
        <v>14</v>
      </c>
      <c r="F546" s="994" t="s">
        <v>18</v>
      </c>
      <c r="G546" s="921">
        <f>'Full price'!G322</f>
        <v>10734</v>
      </c>
      <c r="H546" s="922">
        <f>G546*(1-$H$4)</f>
        <v>10734</v>
      </c>
      <c r="I546" s="904">
        <f>G546/1.2</f>
        <v>8945</v>
      </c>
      <c r="J546" s="367"/>
      <c r="K546" s="619"/>
      <c r="M546" s="1154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</row>
    <row r="547" spans="1:53" ht="15" customHeight="1" x14ac:dyDescent="0.25">
      <c r="A547" s="25"/>
      <c r="B547" s="913"/>
      <c r="C547" s="454" t="s">
        <v>978</v>
      </c>
      <c r="D547" s="916"/>
      <c r="E547" s="993"/>
      <c r="F547" s="994"/>
      <c r="G547" s="921"/>
      <c r="H547" s="922"/>
      <c r="I547" s="904"/>
      <c r="J547" s="367"/>
      <c r="K547" s="619"/>
      <c r="M547" s="1154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</row>
    <row r="548" spans="1:53" ht="25.05" customHeight="1" x14ac:dyDescent="0.25">
      <c r="A548" s="25"/>
      <c r="B548" s="913" t="s">
        <v>380</v>
      </c>
      <c r="C548" s="86" t="s">
        <v>381</v>
      </c>
      <c r="D548" s="916" t="s">
        <v>17</v>
      </c>
      <c r="E548" s="993" t="s">
        <v>14</v>
      </c>
      <c r="F548" s="994" t="s">
        <v>18</v>
      </c>
      <c r="G548" s="921">
        <f>'Full price'!G323</f>
        <v>11769</v>
      </c>
      <c r="H548" s="922">
        <f>G548*(1-$H$4)</f>
        <v>11769</v>
      </c>
      <c r="I548" s="904">
        <f>G548/1.2</f>
        <v>9807.5</v>
      </c>
      <c r="J548" s="367"/>
      <c r="K548" s="619"/>
      <c r="M548" s="1154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</row>
    <row r="549" spans="1:53" ht="15" customHeight="1" x14ac:dyDescent="0.25">
      <c r="A549" s="25"/>
      <c r="B549" s="913"/>
      <c r="C549" s="454" t="s">
        <v>979</v>
      </c>
      <c r="D549" s="916"/>
      <c r="E549" s="993"/>
      <c r="F549" s="994"/>
      <c r="G549" s="921"/>
      <c r="H549" s="922"/>
      <c r="I549" s="904"/>
      <c r="J549" s="367"/>
      <c r="K549" s="619"/>
      <c r="M549" s="1154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</row>
    <row r="550" spans="1:53" ht="25.05" customHeight="1" x14ac:dyDescent="0.25">
      <c r="A550" s="25"/>
      <c r="B550" s="910" t="s">
        <v>382</v>
      </c>
      <c r="C550" s="88" t="s">
        <v>383</v>
      </c>
      <c r="D550" s="1103" t="s">
        <v>17</v>
      </c>
      <c r="E550" s="917" t="s">
        <v>14</v>
      </c>
      <c r="F550" s="918" t="s">
        <v>18</v>
      </c>
      <c r="G550" s="914">
        <f>'Full price'!G324</f>
        <v>13338</v>
      </c>
      <c r="H550" s="915">
        <f>G550*(1-$H$4)</f>
        <v>13338</v>
      </c>
      <c r="I550" s="904">
        <f>G550/1.2</f>
        <v>11115</v>
      </c>
      <c r="J550" s="367"/>
      <c r="K550" s="619"/>
      <c r="M550" s="1154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</row>
    <row r="551" spans="1:53" ht="15" customHeight="1" thickBot="1" x14ac:dyDescent="0.3">
      <c r="A551" s="192"/>
      <c r="B551" s="1102"/>
      <c r="C551" s="464" t="s">
        <v>980</v>
      </c>
      <c r="D551" s="1104"/>
      <c r="E551" s="1105"/>
      <c r="F551" s="1106"/>
      <c r="G551" s="1107"/>
      <c r="H551" s="1108"/>
      <c r="I551" s="904"/>
      <c r="J551" s="367"/>
      <c r="K551" s="619"/>
      <c r="L551" s="237"/>
      <c r="M551" s="1155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</row>
    <row r="552" spans="1:53" ht="11.55" customHeight="1" x14ac:dyDescent="0.25">
      <c r="A552" s="1119" t="s">
        <v>1186</v>
      </c>
      <c r="B552" s="1119"/>
      <c r="C552" s="1119"/>
      <c r="D552" s="1119"/>
      <c r="E552" s="1119"/>
      <c r="F552" s="1119"/>
      <c r="G552" s="1119"/>
      <c r="H552" s="1119"/>
      <c r="I552" s="366"/>
      <c r="J552" s="366"/>
      <c r="K552" s="620"/>
      <c r="M552" s="169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253"/>
      <c r="AC552" s="253"/>
      <c r="AD552" s="253"/>
      <c r="AE552" s="253"/>
      <c r="AF552" s="253"/>
      <c r="AG552" s="253"/>
      <c r="AH552" s="253"/>
      <c r="AI552" s="253"/>
      <c r="AJ552" s="253"/>
      <c r="AK552" s="253"/>
      <c r="AL552" s="253"/>
      <c r="AM552" s="253"/>
      <c r="AN552" s="253"/>
      <c r="AO552" s="253"/>
      <c r="AP552" s="253"/>
      <c r="AQ552" s="253"/>
      <c r="AR552" s="253"/>
      <c r="AS552" s="253"/>
      <c r="AT552" s="253"/>
      <c r="AU552" s="253"/>
      <c r="AV552" s="253"/>
      <c r="AW552" s="253"/>
      <c r="AX552" s="253"/>
      <c r="AY552" s="253"/>
      <c r="AZ552" s="253"/>
      <c r="BA552" s="253"/>
    </row>
    <row r="553" spans="1:53" ht="16.05" customHeight="1" x14ac:dyDescent="0.25">
      <c r="A553" s="1120" t="s">
        <v>982</v>
      </c>
      <c r="B553" s="1120"/>
      <c r="C553" s="1120"/>
      <c r="D553" s="1120"/>
      <c r="E553" s="1120"/>
      <c r="F553" s="1120"/>
      <c r="G553" s="1120"/>
      <c r="H553" s="1120"/>
      <c r="I553" s="366"/>
      <c r="J553" s="366"/>
      <c r="K553" s="619"/>
      <c r="M553" s="168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</row>
    <row r="554" spans="1:53" s="92" customFormat="1" ht="21" customHeight="1" x14ac:dyDescent="0.25">
      <c r="A554" s="1121" t="s">
        <v>422</v>
      </c>
      <c r="B554" s="1121"/>
      <c r="C554" s="1121"/>
      <c r="D554" s="1121"/>
      <c r="E554" s="1121"/>
      <c r="F554" s="1121"/>
      <c r="G554" s="1121"/>
      <c r="H554" s="1121"/>
      <c r="I554" s="89"/>
      <c r="J554" s="89"/>
      <c r="K554" s="619"/>
      <c r="L554" s="90"/>
      <c r="M554" s="170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  <c r="AA554" s="91"/>
      <c r="AB554" s="91"/>
      <c r="AC554" s="91"/>
      <c r="AD554" s="91"/>
      <c r="AE554" s="91"/>
      <c r="AF554" s="91"/>
      <c r="AG554" s="91"/>
      <c r="AH554" s="91"/>
      <c r="AI554" s="91"/>
      <c r="AJ554" s="91"/>
      <c r="AK554" s="91"/>
      <c r="AL554" s="91"/>
      <c r="AM554" s="91"/>
      <c r="AN554" s="91"/>
      <c r="AO554" s="91"/>
      <c r="AP554" s="91"/>
      <c r="AQ554" s="91"/>
      <c r="AR554" s="91"/>
      <c r="AS554" s="91"/>
      <c r="AT554" s="91"/>
      <c r="AU554" s="91"/>
      <c r="AV554" s="91"/>
      <c r="AW554" s="91"/>
      <c r="AX554" s="91"/>
      <c r="AY554" s="91"/>
      <c r="AZ554" s="91"/>
      <c r="BA554" s="91"/>
    </row>
    <row r="555" spans="1:53" ht="16.95" customHeight="1" x14ac:dyDescent="0.25">
      <c r="A555" s="1117"/>
      <c r="B555" s="1117"/>
      <c r="C555" s="1117"/>
      <c r="D555" s="1117"/>
      <c r="E555" s="1117"/>
      <c r="F555" s="1117"/>
      <c r="G555" s="1117"/>
      <c r="H555" s="1117"/>
      <c r="I555" s="370"/>
      <c r="J555" s="370"/>
      <c r="K555" s="620"/>
      <c r="M555" s="17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spans="1:53" s="127" customFormat="1" ht="27.45" customHeight="1" x14ac:dyDescent="0.25">
      <c r="B556" s="128"/>
      <c r="C556" s="128"/>
      <c r="D556" s="128"/>
      <c r="E556" s="128"/>
      <c r="F556" s="128"/>
      <c r="G556" s="128"/>
      <c r="H556" s="128"/>
      <c r="I556" s="371"/>
      <c r="J556" s="371"/>
      <c r="K556" s="623"/>
      <c r="L556" s="129"/>
      <c r="M556" s="17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  <c r="AA556" s="131"/>
      <c r="AB556" s="132"/>
      <c r="AC556" s="132"/>
      <c r="AD556" s="132"/>
      <c r="AE556" s="132"/>
      <c r="AF556" s="132"/>
      <c r="AG556" s="132"/>
      <c r="AH556" s="132"/>
      <c r="AI556" s="132"/>
      <c r="AJ556" s="132"/>
      <c r="AK556" s="132"/>
      <c r="AL556" s="132"/>
      <c r="AM556" s="132"/>
      <c r="AN556" s="132"/>
      <c r="AO556" s="132"/>
      <c r="AP556" s="132"/>
      <c r="AQ556" s="132"/>
      <c r="AR556" s="132"/>
      <c r="AS556" s="132"/>
      <c r="AT556" s="132"/>
      <c r="AU556" s="132"/>
      <c r="AV556" s="132"/>
      <c r="AW556" s="132"/>
      <c r="AX556" s="132"/>
      <c r="AY556" s="132"/>
      <c r="AZ556" s="132"/>
      <c r="BA556" s="132"/>
    </row>
    <row r="557" spans="1:53" s="127" customFormat="1" ht="16.2" customHeight="1" x14ac:dyDescent="0.25">
      <c r="B557" s="128"/>
      <c r="C557" s="128"/>
      <c r="D557" s="128"/>
      <c r="E557" s="128"/>
      <c r="F557" s="128"/>
      <c r="G557" s="128"/>
      <c r="H557" s="128"/>
      <c r="I557" s="371"/>
      <c r="J557" s="371"/>
      <c r="K557" s="623"/>
      <c r="L557" s="129"/>
      <c r="M557" s="17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  <c r="AA557" s="131"/>
      <c r="AB557" s="132"/>
      <c r="AC557" s="132"/>
      <c r="AD557" s="132"/>
      <c r="AE557" s="132"/>
      <c r="AF557" s="132"/>
      <c r="AG557" s="132"/>
      <c r="AH557" s="132"/>
      <c r="AI557" s="132"/>
      <c r="AJ557" s="132"/>
      <c r="AK557" s="132"/>
      <c r="AL557" s="132"/>
      <c r="AM557" s="132"/>
      <c r="AN557" s="132"/>
      <c r="AO557" s="132"/>
      <c r="AP557" s="132"/>
      <c r="AQ557" s="132"/>
      <c r="AR557" s="132"/>
      <c r="AS557" s="132"/>
      <c r="AT557" s="132"/>
      <c r="AU557" s="132"/>
      <c r="AV557" s="132"/>
      <c r="AW557" s="132"/>
      <c r="AX557" s="132"/>
      <c r="AY557" s="132"/>
      <c r="AZ557" s="132"/>
      <c r="BA557" s="132"/>
    </row>
    <row r="558" spans="1:53" s="127" customFormat="1" ht="16.2" customHeight="1" x14ac:dyDescent="0.25">
      <c r="B558" s="128"/>
      <c r="C558" s="128"/>
      <c r="D558" s="128"/>
      <c r="E558" s="128"/>
      <c r="F558" s="128"/>
      <c r="G558" s="128"/>
      <c r="H558" s="128"/>
      <c r="I558" s="371"/>
      <c r="J558" s="371"/>
      <c r="K558" s="623"/>
      <c r="L558" s="129"/>
      <c r="M558" s="17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  <c r="AA558" s="131"/>
      <c r="AB558" s="132"/>
      <c r="AC558" s="132"/>
      <c r="AD558" s="132"/>
      <c r="AE558" s="132"/>
      <c r="AF558" s="132"/>
      <c r="AG558" s="132"/>
      <c r="AH558" s="132"/>
      <c r="AI558" s="132"/>
      <c r="AJ558" s="132"/>
      <c r="AK558" s="132"/>
      <c r="AL558" s="132"/>
      <c r="AM558" s="132"/>
      <c r="AN558" s="132"/>
      <c r="AO558" s="132"/>
      <c r="AP558" s="132"/>
      <c r="AQ558" s="132"/>
      <c r="AR558" s="132"/>
      <c r="AS558" s="132"/>
      <c r="AT558" s="132"/>
      <c r="AU558" s="132"/>
      <c r="AV558" s="132"/>
      <c r="AW558" s="132"/>
      <c r="AX558" s="132"/>
      <c r="AY558" s="132"/>
      <c r="AZ558" s="132"/>
      <c r="BA558" s="132"/>
    </row>
    <row r="559" spans="1:53" s="127" customFormat="1" ht="14.7" customHeight="1" x14ac:dyDescent="0.25">
      <c r="A559" s="1118" t="s">
        <v>450</v>
      </c>
      <c r="B559" s="1118"/>
      <c r="C559" s="1118"/>
      <c r="D559" s="1118"/>
      <c r="E559" s="1118"/>
      <c r="F559" s="1118"/>
      <c r="G559" s="1118"/>
      <c r="H559" s="1118"/>
      <c r="I559" s="371"/>
      <c r="J559" s="371"/>
      <c r="K559" s="623"/>
      <c r="L559" s="129"/>
      <c r="M559" s="17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  <c r="AA559" s="131"/>
      <c r="AB559" s="132"/>
      <c r="AC559" s="132"/>
      <c r="AD559" s="132"/>
      <c r="AE559" s="132"/>
      <c r="AF559" s="132"/>
      <c r="AG559" s="132"/>
      <c r="AH559" s="132"/>
      <c r="AI559" s="132"/>
      <c r="AJ559" s="132"/>
      <c r="AK559" s="132"/>
      <c r="AL559" s="132"/>
      <c r="AM559" s="132"/>
      <c r="AN559" s="132"/>
      <c r="AO559" s="132"/>
      <c r="AP559" s="132"/>
      <c r="AQ559" s="132"/>
      <c r="AR559" s="132"/>
      <c r="AS559" s="132"/>
      <c r="AT559" s="132"/>
      <c r="AU559" s="132"/>
      <c r="AV559" s="132"/>
      <c r="AW559" s="132"/>
      <c r="AX559" s="132"/>
      <c r="AY559" s="132"/>
      <c r="AZ559" s="132"/>
      <c r="BA559" s="132"/>
    </row>
    <row r="560" spans="1:53" s="127" customFormat="1" ht="14.7" customHeight="1" x14ac:dyDescent="0.25">
      <c r="B560" s="128"/>
      <c r="C560" s="128"/>
      <c r="D560" s="128"/>
      <c r="E560" s="128"/>
      <c r="F560" s="128"/>
      <c r="G560" s="128"/>
      <c r="H560" s="128"/>
      <c r="I560" s="371"/>
      <c r="J560" s="371"/>
      <c r="K560" s="623"/>
      <c r="L560" s="129"/>
      <c r="M560" s="17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  <c r="AA560" s="131"/>
      <c r="AB560" s="132"/>
      <c r="AC560" s="132"/>
      <c r="AD560" s="132"/>
      <c r="AE560" s="132"/>
      <c r="AF560" s="132"/>
      <c r="AG560" s="132"/>
      <c r="AH560" s="132"/>
      <c r="AI560" s="132"/>
      <c r="AJ560" s="132"/>
      <c r="AK560" s="132"/>
      <c r="AL560" s="132"/>
      <c r="AM560" s="132"/>
      <c r="AN560" s="132"/>
      <c r="AO560" s="132"/>
      <c r="AP560" s="132"/>
      <c r="AQ560" s="132"/>
      <c r="AR560" s="132"/>
      <c r="AS560" s="132"/>
      <c r="AT560" s="132"/>
      <c r="AU560" s="132"/>
      <c r="AV560" s="132"/>
      <c r="AW560" s="132"/>
      <c r="AX560" s="132"/>
      <c r="AY560" s="132"/>
      <c r="AZ560" s="132"/>
      <c r="BA560" s="132"/>
    </row>
    <row r="561" spans="2:53" s="127" customFormat="1" ht="12.75" customHeight="1" x14ac:dyDescent="0.25">
      <c r="B561" s="128"/>
      <c r="C561" s="128"/>
      <c r="D561" s="128"/>
      <c r="E561" s="128"/>
      <c r="F561" s="128"/>
      <c r="G561" s="128"/>
      <c r="H561" s="128"/>
      <c r="I561" s="371"/>
      <c r="J561" s="371"/>
      <c r="K561" s="623"/>
      <c r="L561" s="129"/>
      <c r="M561" s="130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  <c r="AA561" s="131"/>
      <c r="AB561" s="132"/>
      <c r="AC561" s="132"/>
      <c r="AD561" s="132"/>
      <c r="AE561" s="132"/>
      <c r="AF561" s="132"/>
      <c r="AG561" s="132"/>
      <c r="AH561" s="132"/>
      <c r="AI561" s="132"/>
      <c r="AJ561" s="132"/>
      <c r="AK561" s="132"/>
      <c r="AL561" s="132"/>
      <c r="AM561" s="132"/>
      <c r="AN561" s="132"/>
      <c r="AO561" s="132"/>
      <c r="AP561" s="132"/>
      <c r="AQ561" s="132"/>
      <c r="AR561" s="132"/>
      <c r="AS561" s="132"/>
      <c r="AT561" s="132"/>
      <c r="AU561" s="132"/>
      <c r="AV561" s="132"/>
      <c r="AW561" s="132"/>
      <c r="AX561" s="132"/>
      <c r="AY561" s="132"/>
      <c r="AZ561" s="132"/>
      <c r="BA561" s="132"/>
    </row>
    <row r="562" spans="2:53" s="127" customFormat="1" ht="16.5" customHeight="1" x14ac:dyDescent="0.25">
      <c r="B562" s="128"/>
      <c r="C562" s="128"/>
      <c r="D562" s="128"/>
      <c r="E562" s="128"/>
      <c r="F562" s="128"/>
      <c r="G562" s="128"/>
      <c r="H562" s="128"/>
      <c r="I562" s="371"/>
      <c r="J562" s="371"/>
      <c r="K562" s="623"/>
      <c r="L562" s="129"/>
      <c r="M562" s="130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  <c r="AA562" s="131"/>
      <c r="AB562" s="132"/>
      <c r="AC562" s="132"/>
      <c r="AD562" s="132"/>
      <c r="AE562" s="132"/>
      <c r="AF562" s="132"/>
      <c r="AG562" s="132"/>
      <c r="AH562" s="132"/>
      <c r="AI562" s="132"/>
      <c r="AJ562" s="132"/>
      <c r="AK562" s="132"/>
      <c r="AL562" s="132"/>
      <c r="AM562" s="132"/>
      <c r="AN562" s="132"/>
      <c r="AO562" s="132"/>
      <c r="AP562" s="132"/>
      <c r="AQ562" s="132"/>
      <c r="AR562" s="132"/>
      <c r="AS562" s="132"/>
      <c r="AT562" s="132"/>
      <c r="AU562" s="132"/>
      <c r="AV562" s="132"/>
      <c r="AW562" s="132"/>
      <c r="AX562" s="132"/>
      <c r="AY562" s="132"/>
      <c r="AZ562" s="132"/>
      <c r="BA562" s="132"/>
    </row>
    <row r="563" spans="2:53" s="127" customFormat="1" x14ac:dyDescent="0.25">
      <c r="B563" s="128"/>
      <c r="C563" s="128"/>
      <c r="D563" s="128"/>
      <c r="E563" s="128"/>
      <c r="F563" s="128"/>
      <c r="G563" s="128"/>
      <c r="H563" s="128"/>
      <c r="I563" s="371"/>
      <c r="J563" s="371"/>
      <c r="K563" s="623"/>
      <c r="L563" s="129"/>
      <c r="M563" s="130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  <c r="AA563" s="131"/>
      <c r="AB563" s="132"/>
      <c r="AC563" s="132"/>
      <c r="AD563" s="132"/>
      <c r="AE563" s="132"/>
      <c r="AF563" s="132"/>
      <c r="AG563" s="132"/>
      <c r="AH563" s="132"/>
      <c r="AI563" s="132"/>
      <c r="AJ563" s="132"/>
      <c r="AK563" s="132"/>
      <c r="AL563" s="132"/>
      <c r="AM563" s="132"/>
      <c r="AN563" s="132"/>
      <c r="AO563" s="132"/>
      <c r="AP563" s="132"/>
      <c r="AQ563" s="132"/>
      <c r="AR563" s="132"/>
      <c r="AS563" s="132"/>
      <c r="AT563" s="132"/>
      <c r="AU563" s="132"/>
      <c r="AV563" s="132"/>
      <c r="AW563" s="132"/>
      <c r="AX563" s="132"/>
      <c r="AY563" s="132"/>
      <c r="AZ563" s="132"/>
      <c r="BA563" s="132"/>
    </row>
    <row r="564" spans="2:53" s="127" customFormat="1" x14ac:dyDescent="0.25">
      <c r="B564" s="128"/>
      <c r="C564" s="128"/>
      <c r="D564" s="128"/>
      <c r="E564" s="128"/>
      <c r="F564" s="128"/>
      <c r="G564" s="128"/>
      <c r="H564" s="128"/>
      <c r="I564" s="371"/>
      <c r="J564" s="371"/>
      <c r="K564" s="623"/>
      <c r="L564" s="129"/>
      <c r="M564" s="130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  <c r="AA564" s="131"/>
      <c r="AB564" s="132"/>
      <c r="AC564" s="132"/>
      <c r="AD564" s="132"/>
      <c r="AE564" s="132"/>
      <c r="AF564" s="132"/>
      <c r="AG564" s="132"/>
      <c r="AH564" s="132"/>
      <c r="AI564" s="132"/>
      <c r="AJ564" s="132"/>
      <c r="AK564" s="132"/>
      <c r="AL564" s="132"/>
      <c r="AM564" s="132"/>
      <c r="AN564" s="132"/>
      <c r="AO564" s="132"/>
      <c r="AP564" s="132"/>
      <c r="AQ564" s="132"/>
      <c r="AR564" s="132"/>
      <c r="AS564" s="132"/>
      <c r="AT564" s="132"/>
      <c r="AU564" s="132"/>
      <c r="AV564" s="132"/>
      <c r="AW564" s="132"/>
      <c r="AX564" s="132"/>
      <c r="AY564" s="132"/>
      <c r="AZ564" s="132"/>
      <c r="BA564" s="132"/>
    </row>
    <row r="565" spans="2:53" s="127" customFormat="1" x14ac:dyDescent="0.25">
      <c r="B565" s="128"/>
      <c r="C565" s="128"/>
      <c r="D565" s="128"/>
      <c r="E565" s="128"/>
      <c r="F565" s="128"/>
      <c r="G565" s="128"/>
      <c r="H565" s="128"/>
      <c r="I565" s="371"/>
      <c r="J565" s="371"/>
      <c r="K565" s="623"/>
      <c r="L565" s="129"/>
      <c r="M565" s="130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  <c r="AA565" s="131"/>
      <c r="AB565" s="132"/>
      <c r="AC565" s="132"/>
      <c r="AD565" s="132"/>
      <c r="AE565" s="132"/>
      <c r="AF565" s="132"/>
      <c r="AG565" s="132"/>
      <c r="AH565" s="132"/>
      <c r="AI565" s="132"/>
      <c r="AJ565" s="132"/>
      <c r="AK565" s="132"/>
      <c r="AL565" s="132"/>
      <c r="AM565" s="132"/>
      <c r="AN565" s="132"/>
      <c r="AO565" s="132"/>
      <c r="AP565" s="132"/>
      <c r="AQ565" s="132"/>
      <c r="AR565" s="132"/>
      <c r="AS565" s="132"/>
      <c r="AT565" s="132"/>
      <c r="AU565" s="132"/>
      <c r="AV565" s="132"/>
      <c r="AW565" s="132"/>
      <c r="AX565" s="132"/>
      <c r="AY565" s="132"/>
      <c r="AZ565" s="132"/>
      <c r="BA565" s="132"/>
    </row>
    <row r="566" spans="2:53" s="127" customFormat="1" x14ac:dyDescent="0.25">
      <c r="B566" s="128"/>
      <c r="C566" s="128"/>
      <c r="D566" s="128"/>
      <c r="E566" s="128"/>
      <c r="F566" s="128"/>
      <c r="G566" s="128"/>
      <c r="H566" s="128"/>
      <c r="I566" s="371"/>
      <c r="J566" s="371"/>
      <c r="K566" s="623"/>
      <c r="L566" s="129"/>
      <c r="M566" s="130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  <c r="AA566" s="131"/>
      <c r="AB566" s="132"/>
      <c r="AC566" s="132"/>
      <c r="AD566" s="132"/>
      <c r="AE566" s="132"/>
      <c r="AF566" s="132"/>
      <c r="AG566" s="132"/>
      <c r="AH566" s="132"/>
      <c r="AI566" s="132"/>
      <c r="AJ566" s="132"/>
      <c r="AK566" s="132"/>
      <c r="AL566" s="132"/>
      <c r="AM566" s="132"/>
      <c r="AN566" s="132"/>
      <c r="AO566" s="132"/>
      <c r="AP566" s="132"/>
      <c r="AQ566" s="132"/>
      <c r="AR566" s="132"/>
      <c r="AS566" s="132"/>
      <c r="AT566" s="132"/>
      <c r="AU566" s="132"/>
      <c r="AV566" s="132"/>
      <c r="AW566" s="132"/>
      <c r="AX566" s="132"/>
      <c r="AY566" s="132"/>
      <c r="AZ566" s="132"/>
      <c r="BA566" s="132"/>
    </row>
    <row r="567" spans="2:53" s="127" customFormat="1" x14ac:dyDescent="0.25">
      <c r="B567" s="128"/>
      <c r="C567" s="128"/>
      <c r="D567" s="128"/>
      <c r="E567" s="128"/>
      <c r="F567" s="128"/>
      <c r="G567" s="128"/>
      <c r="H567" s="128"/>
      <c r="I567" s="371"/>
      <c r="J567" s="371"/>
      <c r="K567" s="623"/>
      <c r="L567" s="129"/>
      <c r="M567" s="130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  <c r="AA567" s="131"/>
      <c r="AB567" s="132"/>
      <c r="AC567" s="132"/>
      <c r="AD567" s="132"/>
      <c r="AE567" s="132"/>
      <c r="AF567" s="132"/>
      <c r="AG567" s="132"/>
      <c r="AH567" s="132"/>
      <c r="AI567" s="132"/>
      <c r="AJ567" s="132"/>
      <c r="AK567" s="132"/>
      <c r="AL567" s="132"/>
      <c r="AM567" s="132"/>
      <c r="AN567" s="132"/>
      <c r="AO567" s="132"/>
      <c r="AP567" s="132"/>
      <c r="AQ567" s="132"/>
      <c r="AR567" s="132"/>
      <c r="AS567" s="132"/>
      <c r="AT567" s="132"/>
      <c r="AU567" s="132"/>
      <c r="AV567" s="132"/>
      <c r="AW567" s="132"/>
      <c r="AX567" s="132"/>
      <c r="AY567" s="132"/>
      <c r="AZ567" s="132"/>
      <c r="BA567" s="132"/>
    </row>
    <row r="568" spans="2:53" s="127" customFormat="1" x14ac:dyDescent="0.25">
      <c r="B568" s="128"/>
      <c r="C568" s="128"/>
      <c r="D568" s="128"/>
      <c r="E568" s="128"/>
      <c r="F568" s="128"/>
      <c r="G568" s="128"/>
      <c r="H568" s="128"/>
      <c r="I568" s="371"/>
      <c r="J568" s="371"/>
      <c r="K568" s="623"/>
      <c r="L568" s="129"/>
      <c r="M568" s="130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  <c r="AA568" s="131"/>
      <c r="AB568" s="132"/>
      <c r="AC568" s="132"/>
      <c r="AD568" s="132"/>
      <c r="AE568" s="132"/>
      <c r="AF568" s="132"/>
      <c r="AG568" s="132"/>
      <c r="AH568" s="132"/>
      <c r="AI568" s="132"/>
      <c r="AJ568" s="132"/>
      <c r="AK568" s="132"/>
      <c r="AL568" s="132"/>
      <c r="AM568" s="132"/>
      <c r="AN568" s="132"/>
      <c r="AO568" s="132"/>
      <c r="AP568" s="132"/>
      <c r="AQ568" s="132"/>
      <c r="AR568" s="132"/>
      <c r="AS568" s="132"/>
      <c r="AT568" s="132"/>
      <c r="AU568" s="132"/>
      <c r="AV568" s="132"/>
      <c r="AW568" s="132"/>
      <c r="AX568" s="132"/>
      <c r="AY568" s="132"/>
      <c r="AZ568" s="132"/>
      <c r="BA568" s="132"/>
    </row>
    <row r="569" spans="2:53" s="127" customFormat="1" x14ac:dyDescent="0.25">
      <c r="B569" s="128"/>
      <c r="C569" s="128"/>
      <c r="D569" s="128"/>
      <c r="E569" s="128"/>
      <c r="F569" s="128"/>
      <c r="G569" s="128"/>
      <c r="H569" s="128"/>
      <c r="I569" s="371"/>
      <c r="J569" s="371"/>
      <c r="K569" s="623"/>
      <c r="L569" s="129"/>
      <c r="M569" s="130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  <c r="AA569" s="131"/>
      <c r="AB569" s="132"/>
      <c r="AC569" s="132"/>
      <c r="AD569" s="132"/>
      <c r="AE569" s="132"/>
      <c r="AF569" s="132"/>
      <c r="AG569" s="132"/>
      <c r="AH569" s="132"/>
      <c r="AI569" s="132"/>
      <c r="AJ569" s="132"/>
      <c r="AK569" s="132"/>
      <c r="AL569" s="132"/>
      <c r="AM569" s="132"/>
      <c r="AN569" s="132"/>
      <c r="AO569" s="132"/>
      <c r="AP569" s="132"/>
      <c r="AQ569" s="132"/>
      <c r="AR569" s="132"/>
      <c r="AS569" s="132"/>
      <c r="AT569" s="132"/>
      <c r="AU569" s="132"/>
      <c r="AV569" s="132"/>
      <c r="AW569" s="132"/>
      <c r="AX569" s="132"/>
      <c r="AY569" s="132"/>
      <c r="AZ569" s="132"/>
      <c r="BA569" s="132"/>
    </row>
    <row r="570" spans="2:53" s="127" customFormat="1" x14ac:dyDescent="0.25">
      <c r="B570" s="128"/>
      <c r="C570" s="128"/>
      <c r="D570" s="128"/>
      <c r="E570" s="128"/>
      <c r="F570" s="128"/>
      <c r="G570" s="128"/>
      <c r="H570" s="128"/>
      <c r="I570" s="371"/>
      <c r="J570" s="371"/>
      <c r="K570" s="623"/>
      <c r="L570" s="129"/>
      <c r="M570" s="130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  <c r="AA570" s="131"/>
      <c r="AB570" s="132"/>
      <c r="AC570" s="132"/>
      <c r="AD570" s="132"/>
      <c r="AE570" s="132"/>
      <c r="AF570" s="132"/>
      <c r="AG570" s="132"/>
      <c r="AH570" s="132"/>
      <c r="AI570" s="132"/>
      <c r="AJ570" s="132"/>
      <c r="AK570" s="132"/>
      <c r="AL570" s="132"/>
      <c r="AM570" s="132"/>
      <c r="AN570" s="132"/>
      <c r="AO570" s="132"/>
      <c r="AP570" s="132"/>
      <c r="AQ570" s="132"/>
      <c r="AR570" s="132"/>
      <c r="AS570" s="132"/>
      <c r="AT570" s="132"/>
      <c r="AU570" s="132"/>
      <c r="AV570" s="132"/>
      <c r="AW570" s="132"/>
      <c r="AX570" s="132"/>
      <c r="AY570" s="132"/>
      <c r="AZ570" s="132"/>
      <c r="BA570" s="132"/>
    </row>
    <row r="571" spans="2:53" s="127" customFormat="1" x14ac:dyDescent="0.25">
      <c r="B571" s="128"/>
      <c r="C571" s="128"/>
      <c r="D571" s="128"/>
      <c r="E571" s="128"/>
      <c r="F571" s="128"/>
      <c r="G571" s="128"/>
      <c r="H571" s="128"/>
      <c r="I571" s="371"/>
      <c r="J571" s="371"/>
      <c r="K571" s="623"/>
      <c r="L571" s="129"/>
      <c r="M571" s="130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  <c r="AA571" s="131"/>
      <c r="AB571" s="132"/>
      <c r="AC571" s="132"/>
      <c r="AD571" s="132"/>
      <c r="AE571" s="132"/>
      <c r="AF571" s="132"/>
      <c r="AG571" s="132"/>
      <c r="AH571" s="132"/>
      <c r="AI571" s="132"/>
      <c r="AJ571" s="132"/>
      <c r="AK571" s="132"/>
      <c r="AL571" s="132"/>
      <c r="AM571" s="132"/>
      <c r="AN571" s="132"/>
      <c r="AO571" s="132"/>
      <c r="AP571" s="132"/>
      <c r="AQ571" s="132"/>
      <c r="AR571" s="132"/>
      <c r="AS571" s="132"/>
      <c r="AT571" s="132"/>
      <c r="AU571" s="132"/>
      <c r="AV571" s="132"/>
      <c r="AW571" s="132"/>
      <c r="AX571" s="132"/>
      <c r="AY571" s="132"/>
      <c r="AZ571" s="132"/>
      <c r="BA571" s="132"/>
    </row>
    <row r="572" spans="2:53" s="127" customFormat="1" x14ac:dyDescent="0.25">
      <c r="B572" s="128"/>
      <c r="C572" s="128"/>
      <c r="D572" s="128"/>
      <c r="E572" s="128"/>
      <c r="F572" s="128"/>
      <c r="G572" s="128"/>
      <c r="H572" s="128"/>
      <c r="I572" s="371"/>
      <c r="J572" s="371"/>
      <c r="K572" s="623"/>
      <c r="L572" s="129"/>
      <c r="M572" s="130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  <c r="AA572" s="131"/>
      <c r="AB572" s="132"/>
      <c r="AC572" s="132"/>
      <c r="AD572" s="132"/>
      <c r="AE572" s="132"/>
      <c r="AF572" s="132"/>
      <c r="AG572" s="132"/>
      <c r="AH572" s="132"/>
      <c r="AI572" s="132"/>
      <c r="AJ572" s="132"/>
      <c r="AK572" s="132"/>
      <c r="AL572" s="132"/>
      <c r="AM572" s="132"/>
      <c r="AN572" s="132"/>
      <c r="AO572" s="132"/>
      <c r="AP572" s="132"/>
      <c r="AQ572" s="132"/>
      <c r="AR572" s="132"/>
      <c r="AS572" s="132"/>
      <c r="AT572" s="132"/>
      <c r="AU572" s="132"/>
      <c r="AV572" s="132"/>
      <c r="AW572" s="132"/>
      <c r="AX572" s="132"/>
      <c r="AY572" s="132"/>
      <c r="AZ572" s="132"/>
      <c r="BA572" s="132"/>
    </row>
    <row r="573" spans="2:53" s="127" customFormat="1" x14ac:dyDescent="0.25">
      <c r="B573" s="128"/>
      <c r="C573" s="128"/>
      <c r="D573" s="128"/>
      <c r="E573" s="128"/>
      <c r="F573" s="128"/>
      <c r="G573" s="128"/>
      <c r="H573" s="128"/>
      <c r="I573" s="371"/>
      <c r="J573" s="371"/>
      <c r="K573" s="623"/>
      <c r="L573" s="129"/>
      <c r="M573" s="130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  <c r="AA573" s="131"/>
      <c r="AB573" s="132"/>
      <c r="AC573" s="132"/>
      <c r="AD573" s="132"/>
      <c r="AE573" s="132"/>
      <c r="AF573" s="132"/>
      <c r="AG573" s="132"/>
      <c r="AH573" s="132"/>
      <c r="AI573" s="132"/>
      <c r="AJ573" s="132"/>
      <c r="AK573" s="132"/>
      <c r="AL573" s="132"/>
      <c r="AM573" s="132"/>
      <c r="AN573" s="132"/>
      <c r="AO573" s="132"/>
      <c r="AP573" s="132"/>
      <c r="AQ573" s="132"/>
      <c r="AR573" s="132"/>
      <c r="AS573" s="132"/>
      <c r="AT573" s="132"/>
      <c r="AU573" s="132"/>
      <c r="AV573" s="132"/>
      <c r="AW573" s="132"/>
      <c r="AX573" s="132"/>
      <c r="AY573" s="132"/>
      <c r="AZ573" s="132"/>
      <c r="BA573" s="132"/>
    </row>
    <row r="574" spans="2:53" s="127" customFormat="1" x14ac:dyDescent="0.25">
      <c r="B574" s="128"/>
      <c r="C574" s="128"/>
      <c r="D574" s="128"/>
      <c r="E574" s="128"/>
      <c r="F574" s="128"/>
      <c r="G574" s="128"/>
      <c r="H574" s="128"/>
      <c r="I574" s="371"/>
      <c r="J574" s="371"/>
      <c r="K574" s="623"/>
      <c r="L574" s="129"/>
      <c r="M574" s="130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  <c r="AA574" s="131"/>
      <c r="AB574" s="132"/>
      <c r="AC574" s="132"/>
      <c r="AD574" s="132"/>
      <c r="AE574" s="132"/>
      <c r="AF574" s="132"/>
      <c r="AG574" s="132"/>
      <c r="AH574" s="132"/>
      <c r="AI574" s="132"/>
      <c r="AJ574" s="132"/>
      <c r="AK574" s="132"/>
      <c r="AL574" s="132"/>
      <c r="AM574" s="132"/>
      <c r="AN574" s="132"/>
      <c r="AO574" s="132"/>
      <c r="AP574" s="132"/>
      <c r="AQ574" s="132"/>
      <c r="AR574" s="132"/>
      <c r="AS574" s="132"/>
      <c r="AT574" s="132"/>
      <c r="AU574" s="132"/>
      <c r="AV574" s="132"/>
      <c r="AW574" s="132"/>
      <c r="AX574" s="132"/>
      <c r="AY574" s="132"/>
      <c r="AZ574" s="132"/>
      <c r="BA574" s="132"/>
    </row>
    <row r="575" spans="2:53" s="127" customFormat="1" x14ac:dyDescent="0.25">
      <c r="B575" s="128"/>
      <c r="C575" s="128"/>
      <c r="D575" s="128"/>
      <c r="E575" s="128"/>
      <c r="F575" s="128"/>
      <c r="G575" s="128"/>
      <c r="H575" s="128"/>
      <c r="I575" s="371"/>
      <c r="J575" s="371"/>
      <c r="K575" s="623"/>
      <c r="L575" s="129"/>
      <c r="M575" s="130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  <c r="AA575" s="131"/>
      <c r="AB575" s="132"/>
      <c r="AC575" s="132"/>
      <c r="AD575" s="132"/>
      <c r="AE575" s="132"/>
      <c r="AF575" s="132"/>
      <c r="AG575" s="132"/>
      <c r="AH575" s="132"/>
      <c r="AI575" s="132"/>
      <c r="AJ575" s="132"/>
      <c r="AK575" s="132"/>
      <c r="AL575" s="132"/>
      <c r="AM575" s="132"/>
      <c r="AN575" s="132"/>
      <c r="AO575" s="132"/>
      <c r="AP575" s="132"/>
      <c r="AQ575" s="132"/>
      <c r="AR575" s="132"/>
      <c r="AS575" s="132"/>
      <c r="AT575" s="132"/>
      <c r="AU575" s="132"/>
      <c r="AV575" s="132"/>
      <c r="AW575" s="132"/>
      <c r="AX575" s="132"/>
      <c r="AY575" s="132"/>
      <c r="AZ575" s="132"/>
      <c r="BA575" s="132"/>
    </row>
    <row r="576" spans="2:53" s="127" customFormat="1" x14ac:dyDescent="0.25">
      <c r="B576" s="128"/>
      <c r="C576" s="128"/>
      <c r="D576" s="128"/>
      <c r="E576" s="128"/>
      <c r="F576" s="128"/>
      <c r="G576" s="128"/>
      <c r="H576" s="128"/>
      <c r="I576" s="371"/>
      <c r="J576" s="371"/>
      <c r="K576" s="623"/>
      <c r="L576" s="129"/>
      <c r="M576" s="130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  <c r="AA576" s="131"/>
      <c r="AB576" s="132"/>
      <c r="AC576" s="132"/>
      <c r="AD576" s="132"/>
      <c r="AE576" s="132"/>
      <c r="AF576" s="132"/>
      <c r="AG576" s="132"/>
      <c r="AH576" s="132"/>
      <c r="AI576" s="132"/>
      <c r="AJ576" s="132"/>
      <c r="AK576" s="132"/>
      <c r="AL576" s="132"/>
      <c r="AM576" s="132"/>
      <c r="AN576" s="132"/>
      <c r="AO576" s="132"/>
      <c r="AP576" s="132"/>
      <c r="AQ576" s="132"/>
      <c r="AR576" s="132"/>
      <c r="AS576" s="132"/>
      <c r="AT576" s="132"/>
      <c r="AU576" s="132"/>
      <c r="AV576" s="132"/>
      <c r="AW576" s="132"/>
      <c r="AX576" s="132"/>
      <c r="AY576" s="132"/>
      <c r="AZ576" s="132"/>
      <c r="BA576" s="132"/>
    </row>
    <row r="577" spans="2:53" s="127" customFormat="1" x14ac:dyDescent="0.25">
      <c r="B577" s="128"/>
      <c r="C577" s="128"/>
      <c r="D577" s="128"/>
      <c r="E577" s="128"/>
      <c r="F577" s="128"/>
      <c r="G577" s="128"/>
      <c r="H577" s="128"/>
      <c r="I577" s="371"/>
      <c r="J577" s="371"/>
      <c r="K577" s="623"/>
      <c r="L577" s="129"/>
      <c r="M577" s="130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  <c r="AA577" s="131"/>
      <c r="AB577" s="132"/>
      <c r="AC577" s="132"/>
      <c r="AD577" s="132"/>
      <c r="AE577" s="132"/>
      <c r="AF577" s="132"/>
      <c r="AG577" s="132"/>
      <c r="AH577" s="132"/>
      <c r="AI577" s="132"/>
      <c r="AJ577" s="132"/>
      <c r="AK577" s="132"/>
      <c r="AL577" s="132"/>
      <c r="AM577" s="132"/>
      <c r="AN577" s="132"/>
      <c r="AO577" s="132"/>
      <c r="AP577" s="132"/>
      <c r="AQ577" s="132"/>
      <c r="AR577" s="132"/>
      <c r="AS577" s="132"/>
      <c r="AT577" s="132"/>
      <c r="AU577" s="132"/>
      <c r="AV577" s="132"/>
      <c r="AW577" s="132"/>
      <c r="AX577" s="132"/>
      <c r="AY577" s="132"/>
      <c r="AZ577" s="132"/>
      <c r="BA577" s="132"/>
    </row>
    <row r="578" spans="2:53" s="127" customFormat="1" x14ac:dyDescent="0.25">
      <c r="B578" s="128"/>
      <c r="C578" s="128"/>
      <c r="D578" s="128"/>
      <c r="E578" s="128"/>
      <c r="F578" s="128"/>
      <c r="G578" s="128"/>
      <c r="H578" s="128"/>
      <c r="I578" s="371"/>
      <c r="J578" s="371"/>
      <c r="K578" s="623"/>
      <c r="L578" s="129"/>
      <c r="M578" s="130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  <c r="AA578" s="131"/>
      <c r="AB578" s="132"/>
      <c r="AC578" s="132"/>
      <c r="AD578" s="132"/>
      <c r="AE578" s="132"/>
      <c r="AF578" s="132"/>
      <c r="AG578" s="132"/>
      <c r="AH578" s="132"/>
      <c r="AI578" s="132"/>
      <c r="AJ578" s="132"/>
      <c r="AK578" s="132"/>
      <c r="AL578" s="132"/>
      <c r="AM578" s="132"/>
      <c r="AN578" s="132"/>
      <c r="AO578" s="132"/>
      <c r="AP578" s="132"/>
      <c r="AQ578" s="132"/>
      <c r="AR578" s="132"/>
      <c r="AS578" s="132"/>
      <c r="AT578" s="132"/>
      <c r="AU578" s="132"/>
      <c r="AV578" s="132"/>
      <c r="AW578" s="132"/>
      <c r="AX578" s="132"/>
      <c r="AY578" s="132"/>
      <c r="AZ578" s="132"/>
      <c r="BA578" s="132"/>
    </row>
    <row r="579" spans="2:53" s="127" customFormat="1" x14ac:dyDescent="0.25">
      <c r="B579" s="128"/>
      <c r="C579" s="128"/>
      <c r="D579" s="128"/>
      <c r="E579" s="128"/>
      <c r="F579" s="128"/>
      <c r="G579" s="128"/>
      <c r="H579" s="128"/>
      <c r="I579" s="371"/>
      <c r="J579" s="371"/>
      <c r="K579" s="623"/>
      <c r="L579" s="129"/>
      <c r="M579" s="130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  <c r="AA579" s="131"/>
      <c r="AB579" s="132"/>
      <c r="AC579" s="132"/>
      <c r="AD579" s="132"/>
      <c r="AE579" s="132"/>
      <c r="AF579" s="132"/>
      <c r="AG579" s="132"/>
      <c r="AH579" s="132"/>
      <c r="AI579" s="132"/>
      <c r="AJ579" s="132"/>
      <c r="AK579" s="132"/>
      <c r="AL579" s="132"/>
      <c r="AM579" s="132"/>
      <c r="AN579" s="132"/>
      <c r="AO579" s="132"/>
      <c r="AP579" s="132"/>
      <c r="AQ579" s="132"/>
      <c r="AR579" s="132"/>
      <c r="AS579" s="132"/>
      <c r="AT579" s="132"/>
      <c r="AU579" s="132"/>
      <c r="AV579" s="132"/>
      <c r="AW579" s="132"/>
      <c r="AX579" s="132"/>
      <c r="AY579" s="132"/>
      <c r="AZ579" s="132"/>
      <c r="BA579" s="132"/>
    </row>
    <row r="580" spans="2:53" s="127" customFormat="1" x14ac:dyDescent="0.25">
      <c r="B580" s="128"/>
      <c r="C580" s="128"/>
      <c r="D580" s="128"/>
      <c r="E580" s="128"/>
      <c r="F580" s="128"/>
      <c r="G580" s="128"/>
      <c r="H580" s="128"/>
      <c r="I580" s="371"/>
      <c r="J580" s="371"/>
      <c r="K580" s="623"/>
      <c r="L580" s="129"/>
      <c r="M580" s="130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  <c r="AA580" s="131"/>
      <c r="AB580" s="132"/>
      <c r="AC580" s="132"/>
      <c r="AD580" s="132"/>
      <c r="AE580" s="132"/>
      <c r="AF580" s="132"/>
      <c r="AG580" s="132"/>
      <c r="AH580" s="132"/>
      <c r="AI580" s="132"/>
      <c r="AJ580" s="132"/>
      <c r="AK580" s="132"/>
      <c r="AL580" s="132"/>
      <c r="AM580" s="132"/>
      <c r="AN580" s="132"/>
      <c r="AO580" s="132"/>
      <c r="AP580" s="132"/>
      <c r="AQ580" s="132"/>
      <c r="AR580" s="132"/>
      <c r="AS580" s="132"/>
      <c r="AT580" s="132"/>
      <c r="AU580" s="132"/>
      <c r="AV580" s="132"/>
      <c r="AW580" s="132"/>
      <c r="AX580" s="132"/>
      <c r="AY580" s="132"/>
      <c r="AZ580" s="132"/>
      <c r="BA580" s="132"/>
    </row>
    <row r="581" spans="2:53" s="127" customFormat="1" x14ac:dyDescent="0.25">
      <c r="B581" s="128"/>
      <c r="C581" s="128"/>
      <c r="D581" s="128"/>
      <c r="E581" s="128"/>
      <c r="F581" s="128"/>
      <c r="G581" s="128"/>
      <c r="H581" s="128"/>
      <c r="I581" s="371"/>
      <c r="J581" s="371"/>
      <c r="K581" s="623"/>
      <c r="L581" s="129"/>
      <c r="M581" s="130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  <c r="AA581" s="131"/>
      <c r="AB581" s="132"/>
      <c r="AC581" s="132"/>
      <c r="AD581" s="132"/>
      <c r="AE581" s="132"/>
      <c r="AF581" s="132"/>
      <c r="AG581" s="132"/>
      <c r="AH581" s="132"/>
      <c r="AI581" s="132"/>
      <c r="AJ581" s="132"/>
      <c r="AK581" s="132"/>
      <c r="AL581" s="132"/>
      <c r="AM581" s="132"/>
      <c r="AN581" s="132"/>
      <c r="AO581" s="132"/>
      <c r="AP581" s="132"/>
      <c r="AQ581" s="132"/>
      <c r="AR581" s="132"/>
      <c r="AS581" s="132"/>
      <c r="AT581" s="132"/>
      <c r="AU581" s="132"/>
      <c r="AV581" s="132"/>
      <c r="AW581" s="132"/>
      <c r="AX581" s="132"/>
      <c r="AY581" s="132"/>
      <c r="AZ581" s="132"/>
      <c r="BA581" s="132"/>
    </row>
    <row r="582" spans="2:53" s="127" customFormat="1" x14ac:dyDescent="0.25">
      <c r="B582" s="128"/>
      <c r="C582" s="128"/>
      <c r="D582" s="128"/>
      <c r="E582" s="128"/>
      <c r="F582" s="128"/>
      <c r="G582" s="128"/>
      <c r="H582" s="128"/>
      <c r="I582" s="371"/>
      <c r="J582" s="371"/>
      <c r="K582" s="623"/>
      <c r="L582" s="129"/>
      <c r="M582" s="130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  <c r="AA582" s="131"/>
      <c r="AB582" s="132"/>
      <c r="AC582" s="132"/>
      <c r="AD582" s="132"/>
      <c r="AE582" s="132"/>
      <c r="AF582" s="132"/>
      <c r="AG582" s="132"/>
      <c r="AH582" s="132"/>
      <c r="AI582" s="132"/>
      <c r="AJ582" s="132"/>
      <c r="AK582" s="132"/>
      <c r="AL582" s="132"/>
      <c r="AM582" s="132"/>
      <c r="AN582" s="132"/>
      <c r="AO582" s="132"/>
      <c r="AP582" s="132"/>
      <c r="AQ582" s="132"/>
      <c r="AR582" s="132"/>
      <c r="AS582" s="132"/>
      <c r="AT582" s="132"/>
      <c r="AU582" s="132"/>
      <c r="AV582" s="132"/>
      <c r="AW582" s="132"/>
      <c r="AX582" s="132"/>
      <c r="AY582" s="132"/>
      <c r="AZ582" s="132"/>
      <c r="BA582" s="132"/>
    </row>
    <row r="583" spans="2:53" s="127" customFormat="1" x14ac:dyDescent="0.25">
      <c r="B583" s="128"/>
      <c r="C583" s="128"/>
      <c r="D583" s="128"/>
      <c r="E583" s="128"/>
      <c r="F583" s="128"/>
      <c r="G583" s="128"/>
      <c r="H583" s="128"/>
      <c r="I583" s="371"/>
      <c r="J583" s="371"/>
      <c r="K583" s="623"/>
      <c r="L583" s="129"/>
      <c r="M583" s="130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  <c r="AA583" s="131"/>
      <c r="AB583" s="132"/>
      <c r="AC583" s="132"/>
      <c r="AD583" s="132"/>
      <c r="AE583" s="132"/>
      <c r="AF583" s="132"/>
      <c r="AG583" s="132"/>
      <c r="AH583" s="132"/>
      <c r="AI583" s="132"/>
      <c r="AJ583" s="132"/>
      <c r="AK583" s="132"/>
      <c r="AL583" s="132"/>
      <c r="AM583" s="132"/>
      <c r="AN583" s="132"/>
      <c r="AO583" s="132"/>
      <c r="AP583" s="132"/>
      <c r="AQ583" s="132"/>
      <c r="AR583" s="132"/>
      <c r="AS583" s="132"/>
      <c r="AT583" s="132"/>
      <c r="AU583" s="132"/>
      <c r="AV583" s="132"/>
      <c r="AW583" s="132"/>
      <c r="AX583" s="132"/>
      <c r="AY583" s="132"/>
      <c r="AZ583" s="132"/>
      <c r="BA583" s="132"/>
    </row>
    <row r="584" spans="2:53" s="127" customFormat="1" x14ac:dyDescent="0.25">
      <c r="B584" s="128"/>
      <c r="C584" s="128"/>
      <c r="D584" s="128"/>
      <c r="E584" s="128"/>
      <c r="F584" s="128"/>
      <c r="G584" s="128"/>
      <c r="H584" s="128"/>
      <c r="I584" s="371"/>
      <c r="J584" s="371"/>
      <c r="K584" s="623"/>
      <c r="L584" s="129"/>
      <c r="M584" s="130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  <c r="AA584" s="131"/>
      <c r="AB584" s="132"/>
      <c r="AC584" s="132"/>
      <c r="AD584" s="132"/>
      <c r="AE584" s="132"/>
      <c r="AF584" s="132"/>
      <c r="AG584" s="132"/>
      <c r="AH584" s="132"/>
      <c r="AI584" s="132"/>
      <c r="AJ584" s="132"/>
      <c r="AK584" s="132"/>
      <c r="AL584" s="132"/>
      <c r="AM584" s="132"/>
      <c r="AN584" s="132"/>
      <c r="AO584" s="132"/>
      <c r="AP584" s="132"/>
      <c r="AQ584" s="132"/>
      <c r="AR584" s="132"/>
      <c r="AS584" s="132"/>
      <c r="AT584" s="132"/>
      <c r="AU584" s="132"/>
      <c r="AV584" s="132"/>
      <c r="AW584" s="132"/>
      <c r="AX584" s="132"/>
      <c r="AY584" s="132"/>
      <c r="AZ584" s="132"/>
      <c r="BA584" s="132"/>
    </row>
    <row r="585" spans="2:53" s="127" customFormat="1" x14ac:dyDescent="0.25">
      <c r="B585" s="128"/>
      <c r="C585" s="128"/>
      <c r="D585" s="128"/>
      <c r="E585" s="128"/>
      <c r="F585" s="128"/>
      <c r="G585" s="128"/>
      <c r="H585" s="128"/>
      <c r="I585" s="371"/>
      <c r="J585" s="371"/>
      <c r="K585" s="623"/>
      <c r="L585" s="129"/>
      <c r="M585" s="130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  <c r="AA585" s="131"/>
      <c r="AB585" s="132"/>
      <c r="AC585" s="132"/>
      <c r="AD585" s="132"/>
      <c r="AE585" s="132"/>
      <c r="AF585" s="132"/>
      <c r="AG585" s="132"/>
      <c r="AH585" s="132"/>
      <c r="AI585" s="132"/>
      <c r="AJ585" s="132"/>
      <c r="AK585" s="132"/>
      <c r="AL585" s="132"/>
      <c r="AM585" s="132"/>
      <c r="AN585" s="132"/>
      <c r="AO585" s="132"/>
      <c r="AP585" s="132"/>
      <c r="AQ585" s="132"/>
      <c r="AR585" s="132"/>
      <c r="AS585" s="132"/>
      <c r="AT585" s="132"/>
      <c r="AU585" s="132"/>
      <c r="AV585" s="132"/>
      <c r="AW585" s="132"/>
      <c r="AX585" s="132"/>
      <c r="AY585" s="132"/>
      <c r="AZ585" s="132"/>
      <c r="BA585" s="132"/>
    </row>
    <row r="586" spans="2:53" s="127" customFormat="1" x14ac:dyDescent="0.25">
      <c r="B586" s="128"/>
      <c r="C586" s="128"/>
      <c r="D586" s="128"/>
      <c r="E586" s="128"/>
      <c r="F586" s="128"/>
      <c r="G586" s="128"/>
      <c r="H586" s="128"/>
      <c r="I586" s="371"/>
      <c r="J586" s="371"/>
      <c r="K586" s="623"/>
      <c r="L586" s="129"/>
      <c r="M586" s="130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  <c r="AA586" s="131"/>
      <c r="AB586" s="132"/>
      <c r="AC586" s="132"/>
      <c r="AD586" s="132"/>
      <c r="AE586" s="132"/>
      <c r="AF586" s="132"/>
      <c r="AG586" s="132"/>
      <c r="AH586" s="132"/>
      <c r="AI586" s="132"/>
      <c r="AJ586" s="132"/>
      <c r="AK586" s="132"/>
      <c r="AL586" s="132"/>
      <c r="AM586" s="132"/>
      <c r="AN586" s="132"/>
      <c r="AO586" s="132"/>
      <c r="AP586" s="132"/>
      <c r="AQ586" s="132"/>
      <c r="AR586" s="132"/>
      <c r="AS586" s="132"/>
      <c r="AT586" s="132"/>
      <c r="AU586" s="132"/>
      <c r="AV586" s="132"/>
      <c r="AW586" s="132"/>
      <c r="AX586" s="132"/>
      <c r="AY586" s="132"/>
      <c r="AZ586" s="132"/>
      <c r="BA586" s="132"/>
    </row>
    <row r="587" spans="2:53" s="127" customFormat="1" x14ac:dyDescent="0.25">
      <c r="B587" s="128"/>
      <c r="C587" s="128"/>
      <c r="D587" s="128"/>
      <c r="E587" s="128"/>
      <c r="F587" s="128"/>
      <c r="G587" s="128"/>
      <c r="H587" s="128"/>
      <c r="I587" s="371"/>
      <c r="J587" s="371"/>
      <c r="K587" s="623"/>
      <c r="L587" s="129"/>
      <c r="M587" s="130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  <c r="AA587" s="131"/>
      <c r="AB587" s="132"/>
      <c r="AC587" s="132"/>
      <c r="AD587" s="132"/>
      <c r="AE587" s="132"/>
      <c r="AF587" s="132"/>
      <c r="AG587" s="132"/>
      <c r="AH587" s="132"/>
      <c r="AI587" s="132"/>
      <c r="AJ587" s="132"/>
      <c r="AK587" s="132"/>
      <c r="AL587" s="132"/>
      <c r="AM587" s="132"/>
      <c r="AN587" s="132"/>
      <c r="AO587" s="132"/>
      <c r="AP587" s="132"/>
      <c r="AQ587" s="132"/>
      <c r="AR587" s="132"/>
      <c r="AS587" s="132"/>
      <c r="AT587" s="132"/>
      <c r="AU587" s="132"/>
      <c r="AV587" s="132"/>
      <c r="AW587" s="132"/>
      <c r="AX587" s="132"/>
      <c r="AY587" s="132"/>
      <c r="AZ587" s="132"/>
      <c r="BA587" s="132"/>
    </row>
    <row r="588" spans="2:53" s="127" customFormat="1" x14ac:dyDescent="0.25">
      <c r="B588" s="128"/>
      <c r="C588" s="128"/>
      <c r="D588" s="128"/>
      <c r="E588" s="128"/>
      <c r="F588" s="128"/>
      <c r="G588" s="128"/>
      <c r="H588" s="128"/>
      <c r="I588" s="371"/>
      <c r="J588" s="371"/>
      <c r="K588" s="623"/>
      <c r="L588" s="129"/>
      <c r="M588" s="130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  <c r="AA588" s="131"/>
      <c r="AB588" s="132"/>
      <c r="AC588" s="132"/>
      <c r="AD588" s="132"/>
      <c r="AE588" s="132"/>
      <c r="AF588" s="132"/>
      <c r="AG588" s="132"/>
      <c r="AH588" s="132"/>
      <c r="AI588" s="132"/>
      <c r="AJ588" s="132"/>
      <c r="AK588" s="132"/>
      <c r="AL588" s="132"/>
      <c r="AM588" s="132"/>
      <c r="AN588" s="132"/>
      <c r="AO588" s="132"/>
      <c r="AP588" s="132"/>
      <c r="AQ588" s="132"/>
      <c r="AR588" s="132"/>
      <c r="AS588" s="132"/>
      <c r="AT588" s="132"/>
      <c r="AU588" s="132"/>
      <c r="AV588" s="132"/>
      <c r="AW588" s="132"/>
      <c r="AX588" s="132"/>
      <c r="AY588" s="132"/>
      <c r="AZ588" s="132"/>
      <c r="BA588" s="132"/>
    </row>
    <row r="589" spans="2:53" s="127" customFormat="1" x14ac:dyDescent="0.25">
      <c r="B589" s="128"/>
      <c r="C589" s="128"/>
      <c r="D589" s="128"/>
      <c r="E589" s="128"/>
      <c r="F589" s="128"/>
      <c r="G589" s="128"/>
      <c r="H589" s="128"/>
      <c r="I589" s="371"/>
      <c r="J589" s="371"/>
      <c r="K589" s="623"/>
      <c r="L589" s="129"/>
      <c r="M589" s="130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  <c r="AA589" s="131"/>
      <c r="AB589" s="132"/>
      <c r="AC589" s="132"/>
      <c r="AD589" s="132"/>
      <c r="AE589" s="132"/>
      <c r="AF589" s="132"/>
      <c r="AG589" s="132"/>
      <c r="AH589" s="132"/>
      <c r="AI589" s="132"/>
      <c r="AJ589" s="132"/>
      <c r="AK589" s="132"/>
      <c r="AL589" s="132"/>
      <c r="AM589" s="132"/>
      <c r="AN589" s="132"/>
      <c r="AO589" s="132"/>
      <c r="AP589" s="132"/>
      <c r="AQ589" s="132"/>
      <c r="AR589" s="132"/>
      <c r="AS589" s="132"/>
      <c r="AT589" s="132"/>
      <c r="AU589" s="132"/>
      <c r="AV589" s="132"/>
      <c r="AW589" s="132"/>
      <c r="AX589" s="132"/>
      <c r="AY589" s="132"/>
      <c r="AZ589" s="132"/>
      <c r="BA589" s="132"/>
    </row>
    <row r="590" spans="2:53" s="127" customFormat="1" x14ac:dyDescent="0.25">
      <c r="B590" s="128"/>
      <c r="C590" s="128"/>
      <c r="D590" s="128"/>
      <c r="E590" s="128"/>
      <c r="F590" s="128"/>
      <c r="G590" s="128"/>
      <c r="H590" s="128"/>
      <c r="I590" s="371"/>
      <c r="J590" s="371"/>
      <c r="K590" s="623"/>
      <c r="L590" s="129"/>
      <c r="M590" s="130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  <c r="AA590" s="131"/>
      <c r="AB590" s="132"/>
      <c r="AC590" s="132"/>
      <c r="AD590" s="132"/>
      <c r="AE590" s="132"/>
      <c r="AF590" s="132"/>
      <c r="AG590" s="132"/>
      <c r="AH590" s="132"/>
      <c r="AI590" s="132"/>
      <c r="AJ590" s="132"/>
      <c r="AK590" s="132"/>
      <c r="AL590" s="132"/>
      <c r="AM590" s="132"/>
      <c r="AN590" s="132"/>
      <c r="AO590" s="132"/>
      <c r="AP590" s="132"/>
      <c r="AQ590" s="132"/>
      <c r="AR590" s="132"/>
      <c r="AS590" s="132"/>
      <c r="AT590" s="132"/>
      <c r="AU590" s="132"/>
      <c r="AV590" s="132"/>
      <c r="AW590" s="132"/>
      <c r="AX590" s="132"/>
      <c r="AY590" s="132"/>
      <c r="AZ590" s="132"/>
      <c r="BA590" s="132"/>
    </row>
    <row r="591" spans="2:53" s="127" customFormat="1" x14ac:dyDescent="0.25">
      <c r="B591" s="128"/>
      <c r="C591" s="128"/>
      <c r="D591" s="128"/>
      <c r="E591" s="128"/>
      <c r="F591" s="128"/>
      <c r="G591" s="128"/>
      <c r="H591" s="128"/>
      <c r="I591" s="371"/>
      <c r="J591" s="371"/>
      <c r="K591" s="623"/>
      <c r="L591" s="129"/>
      <c r="M591" s="130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  <c r="AA591" s="131"/>
      <c r="AB591" s="132"/>
      <c r="AC591" s="132"/>
      <c r="AD591" s="132"/>
      <c r="AE591" s="132"/>
      <c r="AF591" s="132"/>
      <c r="AG591" s="132"/>
      <c r="AH591" s="132"/>
      <c r="AI591" s="132"/>
      <c r="AJ591" s="132"/>
      <c r="AK591" s="132"/>
      <c r="AL591" s="132"/>
      <c r="AM591" s="132"/>
      <c r="AN591" s="132"/>
      <c r="AO591" s="132"/>
      <c r="AP591" s="132"/>
      <c r="AQ591" s="132"/>
      <c r="AR591" s="132"/>
      <c r="AS591" s="132"/>
      <c r="AT591" s="132"/>
      <c r="AU591" s="132"/>
      <c r="AV591" s="132"/>
      <c r="AW591" s="132"/>
      <c r="AX591" s="132"/>
      <c r="AY591" s="132"/>
      <c r="AZ591" s="132"/>
      <c r="BA591" s="132"/>
    </row>
    <row r="592" spans="2:53" s="127" customFormat="1" x14ac:dyDescent="0.25">
      <c r="B592" s="128"/>
      <c r="C592" s="128"/>
      <c r="D592" s="128"/>
      <c r="E592" s="128"/>
      <c r="F592" s="128"/>
      <c r="G592" s="128"/>
      <c r="H592" s="128"/>
      <c r="I592" s="371"/>
      <c r="J592" s="371"/>
      <c r="K592" s="623"/>
      <c r="L592" s="129"/>
      <c r="M592" s="130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  <c r="AA592" s="131"/>
      <c r="AB592" s="132"/>
      <c r="AC592" s="132"/>
      <c r="AD592" s="132"/>
      <c r="AE592" s="132"/>
      <c r="AF592" s="132"/>
      <c r="AG592" s="132"/>
      <c r="AH592" s="132"/>
      <c r="AI592" s="132"/>
      <c r="AJ592" s="132"/>
      <c r="AK592" s="132"/>
      <c r="AL592" s="132"/>
      <c r="AM592" s="132"/>
      <c r="AN592" s="132"/>
      <c r="AO592" s="132"/>
      <c r="AP592" s="132"/>
      <c r="AQ592" s="132"/>
      <c r="AR592" s="132"/>
      <c r="AS592" s="132"/>
      <c r="AT592" s="132"/>
      <c r="AU592" s="132"/>
      <c r="AV592" s="132"/>
      <c r="AW592" s="132"/>
      <c r="AX592" s="132"/>
      <c r="AY592" s="132"/>
      <c r="AZ592" s="132"/>
      <c r="BA592" s="132"/>
    </row>
    <row r="593" spans="2:53" s="127" customFormat="1" x14ac:dyDescent="0.25">
      <c r="B593" s="128"/>
      <c r="C593" s="128"/>
      <c r="D593" s="128"/>
      <c r="E593" s="128"/>
      <c r="F593" s="128"/>
      <c r="G593" s="128"/>
      <c r="H593" s="128"/>
      <c r="I593" s="371"/>
      <c r="J593" s="371"/>
      <c r="K593" s="623"/>
      <c r="L593" s="129"/>
      <c r="M593" s="130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  <c r="AA593" s="131"/>
      <c r="AB593" s="132"/>
      <c r="AC593" s="132"/>
      <c r="AD593" s="132"/>
      <c r="AE593" s="132"/>
      <c r="AF593" s="132"/>
      <c r="AG593" s="132"/>
      <c r="AH593" s="132"/>
      <c r="AI593" s="132"/>
      <c r="AJ593" s="132"/>
      <c r="AK593" s="132"/>
      <c r="AL593" s="132"/>
      <c r="AM593" s="132"/>
      <c r="AN593" s="132"/>
      <c r="AO593" s="132"/>
      <c r="AP593" s="132"/>
      <c r="AQ593" s="132"/>
      <c r="AR593" s="132"/>
      <c r="AS593" s="132"/>
      <c r="AT593" s="132"/>
      <c r="AU593" s="132"/>
      <c r="AV593" s="132"/>
      <c r="AW593" s="132"/>
      <c r="AX593" s="132"/>
      <c r="AY593" s="132"/>
      <c r="AZ593" s="132"/>
      <c r="BA593" s="132"/>
    </row>
    <row r="594" spans="2:53" s="127" customFormat="1" x14ac:dyDescent="0.25">
      <c r="B594" s="128"/>
      <c r="C594" s="128"/>
      <c r="D594" s="128"/>
      <c r="E594" s="128"/>
      <c r="F594" s="128"/>
      <c r="G594" s="128"/>
      <c r="H594" s="128"/>
      <c r="I594" s="371"/>
      <c r="J594" s="371"/>
      <c r="K594" s="623"/>
      <c r="L594" s="129"/>
      <c r="M594" s="130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  <c r="AA594" s="131"/>
      <c r="AB594" s="132"/>
      <c r="AC594" s="132"/>
      <c r="AD594" s="132"/>
      <c r="AE594" s="132"/>
      <c r="AF594" s="132"/>
      <c r="AG594" s="132"/>
      <c r="AH594" s="132"/>
      <c r="AI594" s="132"/>
      <c r="AJ594" s="132"/>
      <c r="AK594" s="132"/>
      <c r="AL594" s="132"/>
      <c r="AM594" s="132"/>
      <c r="AN594" s="132"/>
      <c r="AO594" s="132"/>
      <c r="AP594" s="132"/>
      <c r="AQ594" s="132"/>
      <c r="AR594" s="132"/>
      <c r="AS594" s="132"/>
      <c r="AT594" s="132"/>
      <c r="AU594" s="132"/>
      <c r="AV594" s="132"/>
      <c r="AW594" s="132"/>
      <c r="AX594" s="132"/>
      <c r="AY594" s="132"/>
      <c r="AZ594" s="132"/>
      <c r="BA594" s="132"/>
    </row>
    <row r="595" spans="2:53" s="127" customFormat="1" x14ac:dyDescent="0.25">
      <c r="B595" s="128"/>
      <c r="C595" s="128"/>
      <c r="D595" s="128"/>
      <c r="E595" s="128"/>
      <c r="F595" s="128"/>
      <c r="G595" s="128"/>
      <c r="H595" s="128"/>
      <c r="I595" s="371"/>
      <c r="J595" s="371"/>
      <c r="K595" s="623"/>
      <c r="L595" s="129"/>
      <c r="M595" s="130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  <c r="AA595" s="131"/>
      <c r="AB595" s="132"/>
      <c r="AC595" s="132"/>
      <c r="AD595" s="132"/>
      <c r="AE595" s="132"/>
      <c r="AF595" s="132"/>
      <c r="AG595" s="132"/>
      <c r="AH595" s="132"/>
      <c r="AI595" s="132"/>
      <c r="AJ595" s="132"/>
      <c r="AK595" s="132"/>
      <c r="AL595" s="132"/>
      <c r="AM595" s="132"/>
      <c r="AN595" s="132"/>
      <c r="AO595" s="132"/>
      <c r="AP595" s="132"/>
      <c r="AQ595" s="132"/>
      <c r="AR595" s="132"/>
      <c r="AS595" s="132"/>
      <c r="AT595" s="132"/>
      <c r="AU595" s="132"/>
      <c r="AV595" s="132"/>
      <c r="AW595" s="132"/>
      <c r="AX595" s="132"/>
      <c r="AY595" s="132"/>
      <c r="AZ595" s="132"/>
      <c r="BA595" s="132"/>
    </row>
    <row r="596" spans="2:53" s="127" customFormat="1" x14ac:dyDescent="0.25">
      <c r="B596" s="128"/>
      <c r="C596" s="128"/>
      <c r="D596" s="128"/>
      <c r="E596" s="128"/>
      <c r="F596" s="128"/>
      <c r="G596" s="128"/>
      <c r="H596" s="128"/>
      <c r="I596" s="371"/>
      <c r="J596" s="371"/>
      <c r="K596" s="623"/>
      <c r="L596" s="129"/>
      <c r="M596" s="130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  <c r="AA596" s="131"/>
      <c r="AB596" s="132"/>
      <c r="AC596" s="132"/>
      <c r="AD596" s="132"/>
      <c r="AE596" s="132"/>
      <c r="AF596" s="132"/>
      <c r="AG596" s="132"/>
      <c r="AH596" s="132"/>
      <c r="AI596" s="132"/>
      <c r="AJ596" s="132"/>
      <c r="AK596" s="132"/>
      <c r="AL596" s="132"/>
      <c r="AM596" s="132"/>
      <c r="AN596" s="132"/>
      <c r="AO596" s="132"/>
      <c r="AP596" s="132"/>
      <c r="AQ596" s="132"/>
      <c r="AR596" s="132"/>
      <c r="AS596" s="132"/>
      <c r="AT596" s="132"/>
      <c r="AU596" s="132"/>
      <c r="AV596" s="132"/>
      <c r="AW596" s="132"/>
      <c r="AX596" s="132"/>
      <c r="AY596" s="132"/>
      <c r="AZ596" s="132"/>
      <c r="BA596" s="132"/>
    </row>
    <row r="597" spans="2:53" s="127" customFormat="1" x14ac:dyDescent="0.25">
      <c r="B597" s="128"/>
      <c r="C597" s="128"/>
      <c r="D597" s="128"/>
      <c r="E597" s="128"/>
      <c r="F597" s="128"/>
      <c r="G597" s="128"/>
      <c r="H597" s="128"/>
      <c r="I597" s="371"/>
      <c r="J597" s="371"/>
      <c r="K597" s="623"/>
      <c r="L597" s="129"/>
      <c r="M597" s="130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  <c r="AA597" s="131"/>
      <c r="AB597" s="132"/>
      <c r="AC597" s="132"/>
      <c r="AD597" s="132"/>
      <c r="AE597" s="132"/>
      <c r="AF597" s="132"/>
      <c r="AG597" s="132"/>
      <c r="AH597" s="132"/>
      <c r="AI597" s="132"/>
      <c r="AJ597" s="132"/>
      <c r="AK597" s="132"/>
      <c r="AL597" s="132"/>
      <c r="AM597" s="132"/>
      <c r="AN597" s="132"/>
      <c r="AO597" s="132"/>
      <c r="AP597" s="132"/>
      <c r="AQ597" s="132"/>
      <c r="AR597" s="132"/>
      <c r="AS597" s="132"/>
      <c r="AT597" s="132"/>
      <c r="AU597" s="132"/>
      <c r="AV597" s="132"/>
      <c r="AW597" s="132"/>
      <c r="AX597" s="132"/>
      <c r="AY597" s="132"/>
      <c r="AZ597" s="132"/>
      <c r="BA597" s="132"/>
    </row>
    <row r="598" spans="2:53" s="127" customFormat="1" x14ac:dyDescent="0.25">
      <c r="B598" s="128"/>
      <c r="C598" s="128"/>
      <c r="D598" s="128"/>
      <c r="E598" s="128"/>
      <c r="F598" s="128"/>
      <c r="G598" s="128"/>
      <c r="H598" s="128"/>
      <c r="I598" s="371"/>
      <c r="J598" s="371"/>
      <c r="K598" s="623"/>
      <c r="L598" s="129"/>
      <c r="M598" s="130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  <c r="AA598" s="131"/>
      <c r="AB598" s="132"/>
      <c r="AC598" s="132"/>
      <c r="AD598" s="132"/>
      <c r="AE598" s="132"/>
      <c r="AF598" s="132"/>
      <c r="AG598" s="132"/>
      <c r="AH598" s="132"/>
      <c r="AI598" s="132"/>
      <c r="AJ598" s="132"/>
      <c r="AK598" s="132"/>
      <c r="AL598" s="132"/>
      <c r="AM598" s="132"/>
      <c r="AN598" s="132"/>
      <c r="AO598" s="132"/>
      <c r="AP598" s="132"/>
      <c r="AQ598" s="132"/>
      <c r="AR598" s="132"/>
      <c r="AS598" s="132"/>
      <c r="AT598" s="132"/>
      <c r="AU598" s="132"/>
      <c r="AV598" s="132"/>
      <c r="AW598" s="132"/>
      <c r="AX598" s="132"/>
      <c r="AY598" s="132"/>
      <c r="AZ598" s="132"/>
      <c r="BA598" s="132"/>
    </row>
    <row r="599" spans="2:53" s="127" customFormat="1" x14ac:dyDescent="0.25">
      <c r="B599" s="128"/>
      <c r="C599" s="128"/>
      <c r="D599" s="128"/>
      <c r="E599" s="128"/>
      <c r="F599" s="128"/>
      <c r="G599" s="128"/>
      <c r="H599" s="128"/>
      <c r="I599" s="371"/>
      <c r="J599" s="371"/>
      <c r="K599" s="623"/>
      <c r="L599" s="129"/>
      <c r="M599" s="130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  <c r="AA599" s="131"/>
      <c r="AB599" s="132"/>
      <c r="AC599" s="132"/>
      <c r="AD599" s="132"/>
      <c r="AE599" s="132"/>
      <c r="AF599" s="132"/>
      <c r="AG599" s="132"/>
      <c r="AH599" s="132"/>
      <c r="AI599" s="132"/>
      <c r="AJ599" s="132"/>
      <c r="AK599" s="132"/>
      <c r="AL599" s="132"/>
      <c r="AM599" s="132"/>
      <c r="AN599" s="132"/>
      <c r="AO599" s="132"/>
      <c r="AP599" s="132"/>
      <c r="AQ599" s="132"/>
      <c r="AR599" s="132"/>
      <c r="AS599" s="132"/>
      <c r="AT599" s="132"/>
      <c r="AU599" s="132"/>
      <c r="AV599" s="132"/>
      <c r="AW599" s="132"/>
      <c r="AX599" s="132"/>
      <c r="AY599" s="132"/>
      <c r="AZ599" s="132"/>
      <c r="BA599" s="132"/>
    </row>
    <row r="600" spans="2:53" s="127" customFormat="1" x14ac:dyDescent="0.25">
      <c r="B600" s="128"/>
      <c r="C600" s="128"/>
      <c r="D600" s="128"/>
      <c r="E600" s="128"/>
      <c r="F600" s="128"/>
      <c r="G600" s="128"/>
      <c r="H600" s="128"/>
      <c r="I600" s="371"/>
      <c r="J600" s="371"/>
      <c r="K600" s="623"/>
      <c r="L600" s="129"/>
      <c r="M600" s="130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  <c r="AA600" s="131"/>
      <c r="AB600" s="132"/>
      <c r="AC600" s="132"/>
      <c r="AD600" s="132"/>
      <c r="AE600" s="132"/>
      <c r="AF600" s="132"/>
      <c r="AG600" s="132"/>
      <c r="AH600" s="132"/>
      <c r="AI600" s="132"/>
      <c r="AJ600" s="132"/>
      <c r="AK600" s="132"/>
      <c r="AL600" s="132"/>
      <c r="AM600" s="132"/>
      <c r="AN600" s="132"/>
      <c r="AO600" s="132"/>
      <c r="AP600" s="132"/>
      <c r="AQ600" s="132"/>
      <c r="AR600" s="132"/>
      <c r="AS600" s="132"/>
      <c r="AT600" s="132"/>
      <c r="AU600" s="132"/>
      <c r="AV600" s="132"/>
      <c r="AW600" s="132"/>
      <c r="AX600" s="132"/>
      <c r="AY600" s="132"/>
      <c r="AZ600" s="132"/>
      <c r="BA600" s="132"/>
    </row>
    <row r="601" spans="2:53" s="127" customFormat="1" x14ac:dyDescent="0.25">
      <c r="B601" s="128"/>
      <c r="C601" s="128"/>
      <c r="D601" s="128"/>
      <c r="E601" s="128"/>
      <c r="F601" s="128"/>
      <c r="G601" s="128"/>
      <c r="H601" s="128"/>
      <c r="I601" s="371"/>
      <c r="J601" s="371"/>
      <c r="K601" s="623"/>
      <c r="L601" s="129"/>
      <c r="M601" s="130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  <c r="AA601" s="131"/>
      <c r="AB601" s="132"/>
      <c r="AC601" s="132"/>
      <c r="AD601" s="132"/>
      <c r="AE601" s="132"/>
      <c r="AF601" s="132"/>
      <c r="AG601" s="132"/>
      <c r="AH601" s="132"/>
      <c r="AI601" s="132"/>
      <c r="AJ601" s="132"/>
      <c r="AK601" s="132"/>
      <c r="AL601" s="132"/>
      <c r="AM601" s="132"/>
      <c r="AN601" s="132"/>
      <c r="AO601" s="132"/>
      <c r="AP601" s="132"/>
      <c r="AQ601" s="132"/>
      <c r="AR601" s="132"/>
      <c r="AS601" s="132"/>
      <c r="AT601" s="132"/>
      <c r="AU601" s="132"/>
      <c r="AV601" s="132"/>
      <c r="AW601" s="132"/>
      <c r="AX601" s="132"/>
      <c r="AY601" s="132"/>
      <c r="AZ601" s="132"/>
      <c r="BA601" s="132"/>
    </row>
    <row r="602" spans="2:53" s="127" customFormat="1" x14ac:dyDescent="0.25">
      <c r="B602" s="128"/>
      <c r="C602" s="128"/>
      <c r="D602" s="128"/>
      <c r="E602" s="128"/>
      <c r="F602" s="128"/>
      <c r="G602" s="128"/>
      <c r="H602" s="128"/>
      <c r="I602" s="371"/>
      <c r="J602" s="371"/>
      <c r="K602" s="623"/>
      <c r="L602" s="129"/>
      <c r="M602" s="130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  <c r="AA602" s="131"/>
      <c r="AB602" s="132"/>
      <c r="AC602" s="132"/>
      <c r="AD602" s="132"/>
      <c r="AE602" s="132"/>
      <c r="AF602" s="132"/>
      <c r="AG602" s="132"/>
      <c r="AH602" s="132"/>
      <c r="AI602" s="132"/>
      <c r="AJ602" s="132"/>
      <c r="AK602" s="132"/>
      <c r="AL602" s="132"/>
      <c r="AM602" s="132"/>
      <c r="AN602" s="132"/>
      <c r="AO602" s="132"/>
      <c r="AP602" s="132"/>
      <c r="AQ602" s="132"/>
      <c r="AR602" s="132"/>
      <c r="AS602" s="132"/>
      <c r="AT602" s="132"/>
      <c r="AU602" s="132"/>
      <c r="AV602" s="132"/>
      <c r="AW602" s="132"/>
      <c r="AX602" s="132"/>
      <c r="AY602" s="132"/>
      <c r="AZ602" s="132"/>
      <c r="BA602" s="132"/>
    </row>
    <row r="603" spans="2:53" s="127" customFormat="1" x14ac:dyDescent="0.25">
      <c r="B603" s="128"/>
      <c r="C603" s="128"/>
      <c r="D603" s="128"/>
      <c r="E603" s="128"/>
      <c r="F603" s="128"/>
      <c r="G603" s="128"/>
      <c r="H603" s="128"/>
      <c r="I603" s="371"/>
      <c r="J603" s="371"/>
      <c r="K603" s="623"/>
      <c r="L603" s="129"/>
      <c r="M603" s="130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  <c r="AA603" s="131"/>
      <c r="AB603" s="132"/>
      <c r="AC603" s="132"/>
      <c r="AD603" s="132"/>
      <c r="AE603" s="132"/>
      <c r="AF603" s="132"/>
      <c r="AG603" s="132"/>
      <c r="AH603" s="132"/>
      <c r="AI603" s="132"/>
      <c r="AJ603" s="132"/>
      <c r="AK603" s="132"/>
      <c r="AL603" s="132"/>
      <c r="AM603" s="132"/>
      <c r="AN603" s="132"/>
      <c r="AO603" s="132"/>
      <c r="AP603" s="132"/>
      <c r="AQ603" s="132"/>
      <c r="AR603" s="132"/>
      <c r="AS603" s="132"/>
      <c r="AT603" s="132"/>
      <c r="AU603" s="132"/>
      <c r="AV603" s="132"/>
      <c r="AW603" s="132"/>
      <c r="AX603" s="132"/>
      <c r="AY603" s="132"/>
      <c r="AZ603" s="132"/>
      <c r="BA603" s="132"/>
    </row>
    <row r="604" spans="2:53" s="127" customFormat="1" x14ac:dyDescent="0.25">
      <c r="B604" s="128"/>
      <c r="C604" s="128"/>
      <c r="D604" s="128"/>
      <c r="E604" s="128"/>
      <c r="F604" s="128"/>
      <c r="G604" s="128"/>
      <c r="H604" s="128"/>
      <c r="I604" s="371"/>
      <c r="J604" s="371"/>
      <c r="K604" s="623"/>
      <c r="L604" s="129"/>
      <c r="M604" s="130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  <c r="AA604" s="131"/>
      <c r="AB604" s="132"/>
      <c r="AC604" s="132"/>
      <c r="AD604" s="132"/>
      <c r="AE604" s="132"/>
      <c r="AF604" s="132"/>
      <c r="AG604" s="132"/>
      <c r="AH604" s="132"/>
      <c r="AI604" s="132"/>
      <c r="AJ604" s="132"/>
      <c r="AK604" s="132"/>
      <c r="AL604" s="132"/>
      <c r="AM604" s="132"/>
      <c r="AN604" s="132"/>
      <c r="AO604" s="132"/>
      <c r="AP604" s="132"/>
      <c r="AQ604" s="132"/>
      <c r="AR604" s="132"/>
      <c r="AS604" s="132"/>
      <c r="AT604" s="132"/>
      <c r="AU604" s="132"/>
      <c r="AV604" s="132"/>
      <c r="AW604" s="132"/>
      <c r="AX604" s="132"/>
      <c r="AY604" s="132"/>
      <c r="AZ604" s="132"/>
      <c r="BA604" s="132"/>
    </row>
    <row r="605" spans="2:53" s="127" customFormat="1" x14ac:dyDescent="0.25">
      <c r="B605" s="128"/>
      <c r="C605" s="128"/>
      <c r="D605" s="128"/>
      <c r="E605" s="128"/>
      <c r="F605" s="128"/>
      <c r="G605" s="128"/>
      <c r="H605" s="128"/>
      <c r="I605" s="371"/>
      <c r="J605" s="371"/>
      <c r="K605" s="623"/>
      <c r="L605" s="129"/>
      <c r="M605" s="130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  <c r="AA605" s="131"/>
      <c r="AB605" s="132"/>
      <c r="AC605" s="132"/>
      <c r="AD605" s="132"/>
      <c r="AE605" s="132"/>
      <c r="AF605" s="132"/>
      <c r="AG605" s="132"/>
      <c r="AH605" s="132"/>
      <c r="AI605" s="132"/>
      <c r="AJ605" s="132"/>
      <c r="AK605" s="132"/>
      <c r="AL605" s="132"/>
      <c r="AM605" s="132"/>
      <c r="AN605" s="132"/>
      <c r="AO605" s="132"/>
      <c r="AP605" s="132"/>
      <c r="AQ605" s="132"/>
      <c r="AR605" s="132"/>
      <c r="AS605" s="132"/>
      <c r="AT605" s="132"/>
      <c r="AU605" s="132"/>
      <c r="AV605" s="132"/>
      <c r="AW605" s="132"/>
      <c r="AX605" s="132"/>
      <c r="AY605" s="132"/>
      <c r="AZ605" s="132"/>
      <c r="BA605" s="132"/>
    </row>
    <row r="606" spans="2:53" s="127" customFormat="1" x14ac:dyDescent="0.25">
      <c r="B606" s="128"/>
      <c r="C606" s="128"/>
      <c r="D606" s="128"/>
      <c r="E606" s="128"/>
      <c r="F606" s="128"/>
      <c r="G606" s="128"/>
      <c r="H606" s="128"/>
      <c r="I606" s="371"/>
      <c r="J606" s="371"/>
      <c r="K606" s="623"/>
      <c r="L606" s="129"/>
      <c r="M606" s="130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  <c r="AA606" s="131"/>
      <c r="AB606" s="132"/>
      <c r="AC606" s="132"/>
      <c r="AD606" s="132"/>
      <c r="AE606" s="132"/>
      <c r="AF606" s="132"/>
      <c r="AG606" s="132"/>
      <c r="AH606" s="132"/>
      <c r="AI606" s="132"/>
      <c r="AJ606" s="132"/>
      <c r="AK606" s="132"/>
      <c r="AL606" s="132"/>
      <c r="AM606" s="132"/>
      <c r="AN606" s="132"/>
      <c r="AO606" s="132"/>
      <c r="AP606" s="132"/>
      <c r="AQ606" s="132"/>
      <c r="AR606" s="132"/>
      <c r="AS606" s="132"/>
      <c r="AT606" s="132"/>
      <c r="AU606" s="132"/>
      <c r="AV606" s="132"/>
      <c r="AW606" s="132"/>
      <c r="AX606" s="132"/>
      <c r="AY606" s="132"/>
      <c r="AZ606" s="132"/>
      <c r="BA606" s="132"/>
    </row>
    <row r="607" spans="2:53" s="127" customFormat="1" x14ac:dyDescent="0.25">
      <c r="B607" s="128"/>
      <c r="C607" s="128"/>
      <c r="D607" s="128"/>
      <c r="E607" s="128"/>
      <c r="F607" s="128"/>
      <c r="G607" s="128"/>
      <c r="H607" s="128"/>
      <c r="I607" s="371"/>
      <c r="J607" s="371"/>
      <c r="K607" s="623"/>
      <c r="L607" s="129"/>
      <c r="M607" s="130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  <c r="AA607" s="131"/>
      <c r="AB607" s="132"/>
      <c r="AC607" s="132"/>
      <c r="AD607" s="132"/>
      <c r="AE607" s="132"/>
      <c r="AF607" s="132"/>
      <c r="AG607" s="132"/>
      <c r="AH607" s="132"/>
      <c r="AI607" s="132"/>
      <c r="AJ607" s="132"/>
      <c r="AK607" s="132"/>
      <c r="AL607" s="132"/>
      <c r="AM607" s="132"/>
      <c r="AN607" s="132"/>
      <c r="AO607" s="132"/>
      <c r="AP607" s="132"/>
      <c r="AQ607" s="132"/>
      <c r="AR607" s="132"/>
      <c r="AS607" s="132"/>
      <c r="AT607" s="132"/>
      <c r="AU607" s="132"/>
      <c r="AV607" s="132"/>
      <c r="AW607" s="132"/>
      <c r="AX607" s="132"/>
      <c r="AY607" s="132"/>
      <c r="AZ607" s="132"/>
      <c r="BA607" s="132"/>
    </row>
    <row r="608" spans="2:53" s="127" customFormat="1" x14ac:dyDescent="0.25">
      <c r="B608" s="128"/>
      <c r="C608" s="128"/>
      <c r="D608" s="128"/>
      <c r="E608" s="128"/>
      <c r="F608" s="128"/>
      <c r="G608" s="128"/>
      <c r="H608" s="128"/>
      <c r="I608" s="371"/>
      <c r="J608" s="371"/>
      <c r="K608" s="623"/>
      <c r="L608" s="129"/>
      <c r="M608" s="130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  <c r="AA608" s="131"/>
      <c r="AB608" s="132"/>
      <c r="AC608" s="132"/>
      <c r="AD608" s="132"/>
      <c r="AE608" s="132"/>
      <c r="AF608" s="132"/>
      <c r="AG608" s="132"/>
      <c r="AH608" s="132"/>
      <c r="AI608" s="132"/>
      <c r="AJ608" s="132"/>
      <c r="AK608" s="132"/>
      <c r="AL608" s="132"/>
      <c r="AM608" s="132"/>
      <c r="AN608" s="132"/>
      <c r="AO608" s="132"/>
      <c r="AP608" s="132"/>
      <c r="AQ608" s="132"/>
      <c r="AR608" s="132"/>
      <c r="AS608" s="132"/>
      <c r="AT608" s="132"/>
      <c r="AU608" s="132"/>
      <c r="AV608" s="132"/>
      <c r="AW608" s="132"/>
      <c r="AX608" s="132"/>
      <c r="AY608" s="132"/>
      <c r="AZ608" s="132"/>
      <c r="BA608" s="132"/>
    </row>
    <row r="609" spans="2:53" s="127" customFormat="1" x14ac:dyDescent="0.25">
      <c r="B609" s="128"/>
      <c r="C609" s="128"/>
      <c r="D609" s="128"/>
      <c r="E609" s="128"/>
      <c r="F609" s="128"/>
      <c r="G609" s="128"/>
      <c r="H609" s="128"/>
      <c r="I609" s="371"/>
      <c r="J609" s="371"/>
      <c r="K609" s="623"/>
      <c r="L609" s="129"/>
      <c r="M609" s="130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  <c r="AA609" s="131"/>
      <c r="AB609" s="132"/>
      <c r="AC609" s="132"/>
      <c r="AD609" s="132"/>
      <c r="AE609" s="132"/>
      <c r="AF609" s="132"/>
      <c r="AG609" s="132"/>
      <c r="AH609" s="132"/>
      <c r="AI609" s="132"/>
      <c r="AJ609" s="132"/>
      <c r="AK609" s="132"/>
      <c r="AL609" s="132"/>
      <c r="AM609" s="132"/>
      <c r="AN609" s="132"/>
      <c r="AO609" s="132"/>
      <c r="AP609" s="132"/>
      <c r="AQ609" s="132"/>
      <c r="AR609" s="132"/>
      <c r="AS609" s="132"/>
      <c r="AT609" s="132"/>
      <c r="AU609" s="132"/>
      <c r="AV609" s="132"/>
      <c r="AW609" s="132"/>
      <c r="AX609" s="132"/>
      <c r="AY609" s="132"/>
      <c r="AZ609" s="132"/>
      <c r="BA609" s="132"/>
    </row>
    <row r="610" spans="2:53" s="127" customFormat="1" x14ac:dyDescent="0.25">
      <c r="B610" s="128"/>
      <c r="C610" s="128"/>
      <c r="D610" s="128"/>
      <c r="E610" s="128"/>
      <c r="F610" s="128"/>
      <c r="G610" s="128"/>
      <c r="H610" s="128"/>
      <c r="I610" s="371"/>
      <c r="J610" s="371"/>
      <c r="K610" s="623"/>
      <c r="L610" s="129"/>
      <c r="M610" s="130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  <c r="AA610" s="131"/>
      <c r="AB610" s="132"/>
      <c r="AC610" s="132"/>
      <c r="AD610" s="132"/>
      <c r="AE610" s="132"/>
      <c r="AF610" s="132"/>
      <c r="AG610" s="132"/>
      <c r="AH610" s="132"/>
      <c r="AI610" s="132"/>
      <c r="AJ610" s="132"/>
      <c r="AK610" s="132"/>
      <c r="AL610" s="132"/>
      <c r="AM610" s="132"/>
      <c r="AN610" s="132"/>
      <c r="AO610" s="132"/>
      <c r="AP610" s="132"/>
      <c r="AQ610" s="132"/>
      <c r="AR610" s="132"/>
      <c r="AS610" s="132"/>
      <c r="AT610" s="132"/>
      <c r="AU610" s="132"/>
      <c r="AV610" s="132"/>
      <c r="AW610" s="132"/>
      <c r="AX610" s="132"/>
      <c r="AY610" s="132"/>
      <c r="AZ610" s="132"/>
      <c r="BA610" s="132"/>
    </row>
    <row r="611" spans="2:53" s="127" customFormat="1" x14ac:dyDescent="0.25">
      <c r="B611" s="128"/>
      <c r="C611" s="128"/>
      <c r="D611" s="128"/>
      <c r="E611" s="128"/>
      <c r="F611" s="128"/>
      <c r="G611" s="128"/>
      <c r="H611" s="128"/>
      <c r="I611" s="371"/>
      <c r="J611" s="371"/>
      <c r="K611" s="623"/>
      <c r="L611" s="129"/>
      <c r="M611" s="130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  <c r="AA611" s="131"/>
      <c r="AB611" s="132"/>
      <c r="AC611" s="132"/>
      <c r="AD611" s="132"/>
      <c r="AE611" s="132"/>
      <c r="AF611" s="132"/>
      <c r="AG611" s="132"/>
      <c r="AH611" s="132"/>
      <c r="AI611" s="132"/>
      <c r="AJ611" s="132"/>
      <c r="AK611" s="132"/>
      <c r="AL611" s="132"/>
      <c r="AM611" s="132"/>
      <c r="AN611" s="132"/>
      <c r="AO611" s="132"/>
      <c r="AP611" s="132"/>
      <c r="AQ611" s="132"/>
      <c r="AR611" s="132"/>
      <c r="AS611" s="132"/>
      <c r="AT611" s="132"/>
      <c r="AU611" s="132"/>
      <c r="AV611" s="132"/>
      <c r="AW611" s="132"/>
      <c r="AX611" s="132"/>
      <c r="AY611" s="132"/>
      <c r="AZ611" s="132"/>
      <c r="BA611" s="132"/>
    </row>
    <row r="612" spans="2:53" s="127" customFormat="1" x14ac:dyDescent="0.25">
      <c r="B612" s="128"/>
      <c r="C612" s="128"/>
      <c r="D612" s="128"/>
      <c r="E612" s="128"/>
      <c r="F612" s="128"/>
      <c r="G612" s="128"/>
      <c r="H612" s="128"/>
      <c r="I612" s="371"/>
      <c r="J612" s="371"/>
      <c r="K612" s="623"/>
      <c r="L612" s="129"/>
      <c r="M612" s="130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  <c r="AA612" s="131"/>
      <c r="AB612" s="132"/>
      <c r="AC612" s="132"/>
      <c r="AD612" s="132"/>
      <c r="AE612" s="132"/>
      <c r="AF612" s="132"/>
      <c r="AG612" s="132"/>
      <c r="AH612" s="132"/>
      <c r="AI612" s="132"/>
      <c r="AJ612" s="132"/>
      <c r="AK612" s="132"/>
      <c r="AL612" s="132"/>
      <c r="AM612" s="132"/>
      <c r="AN612" s="132"/>
      <c r="AO612" s="132"/>
      <c r="AP612" s="132"/>
      <c r="AQ612" s="132"/>
      <c r="AR612" s="132"/>
      <c r="AS612" s="132"/>
      <c r="AT612" s="132"/>
      <c r="AU612" s="132"/>
      <c r="AV612" s="132"/>
      <c r="AW612" s="132"/>
      <c r="AX612" s="132"/>
      <c r="AY612" s="132"/>
      <c r="AZ612" s="132"/>
      <c r="BA612" s="132"/>
    </row>
    <row r="613" spans="2:53" s="127" customFormat="1" x14ac:dyDescent="0.25">
      <c r="B613" s="128"/>
      <c r="C613" s="128"/>
      <c r="D613" s="128"/>
      <c r="E613" s="128"/>
      <c r="F613" s="128"/>
      <c r="G613" s="128"/>
      <c r="H613" s="128"/>
      <c r="I613" s="371"/>
      <c r="J613" s="371"/>
      <c r="K613" s="623"/>
      <c r="L613" s="129"/>
      <c r="M613" s="130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  <c r="AA613" s="131"/>
      <c r="AB613" s="132"/>
      <c r="AC613" s="132"/>
      <c r="AD613" s="132"/>
      <c r="AE613" s="132"/>
      <c r="AF613" s="132"/>
      <c r="AG613" s="132"/>
      <c r="AH613" s="132"/>
      <c r="AI613" s="132"/>
      <c r="AJ613" s="132"/>
      <c r="AK613" s="132"/>
      <c r="AL613" s="132"/>
      <c r="AM613" s="132"/>
      <c r="AN613" s="132"/>
      <c r="AO613" s="132"/>
      <c r="AP613" s="132"/>
      <c r="AQ613" s="132"/>
      <c r="AR613" s="132"/>
      <c r="AS613" s="132"/>
      <c r="AT613" s="132"/>
      <c r="AU613" s="132"/>
      <c r="AV613" s="132"/>
      <c r="AW613" s="132"/>
      <c r="AX613" s="132"/>
      <c r="AY613" s="132"/>
      <c r="AZ613" s="132"/>
      <c r="BA613" s="132"/>
    </row>
    <row r="614" spans="2:53" s="127" customFormat="1" x14ac:dyDescent="0.25">
      <c r="B614" s="128"/>
      <c r="C614" s="128"/>
      <c r="D614" s="128"/>
      <c r="E614" s="128"/>
      <c r="F614" s="128"/>
      <c r="G614" s="128"/>
      <c r="H614" s="128"/>
      <c r="I614" s="371"/>
      <c r="J614" s="371"/>
      <c r="K614" s="623"/>
      <c r="L614" s="129"/>
      <c r="M614" s="130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  <c r="AA614" s="131"/>
      <c r="AB614" s="132"/>
      <c r="AC614" s="132"/>
      <c r="AD614" s="132"/>
      <c r="AE614" s="132"/>
      <c r="AF614" s="132"/>
      <c r="AG614" s="132"/>
      <c r="AH614" s="132"/>
      <c r="AI614" s="132"/>
      <c r="AJ614" s="132"/>
      <c r="AK614" s="132"/>
      <c r="AL614" s="132"/>
      <c r="AM614" s="132"/>
      <c r="AN614" s="132"/>
      <c r="AO614" s="132"/>
      <c r="AP614" s="132"/>
      <c r="AQ614" s="132"/>
      <c r="AR614" s="132"/>
      <c r="AS614" s="132"/>
      <c r="AT614" s="132"/>
      <c r="AU614" s="132"/>
      <c r="AV614" s="132"/>
      <c r="AW614" s="132"/>
      <c r="AX614" s="132"/>
      <c r="AY614" s="132"/>
      <c r="AZ614" s="132"/>
      <c r="BA614" s="132"/>
    </row>
    <row r="615" spans="2:53" s="127" customFormat="1" x14ac:dyDescent="0.25">
      <c r="B615" s="128"/>
      <c r="C615" s="128"/>
      <c r="D615" s="128"/>
      <c r="E615" s="128"/>
      <c r="F615" s="128"/>
      <c r="G615" s="128"/>
      <c r="H615" s="128"/>
      <c r="I615" s="371"/>
      <c r="J615" s="371"/>
      <c r="K615" s="623"/>
      <c r="L615" s="129"/>
      <c r="M615" s="130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  <c r="AA615" s="131"/>
      <c r="AB615" s="132"/>
      <c r="AC615" s="132"/>
      <c r="AD615" s="132"/>
      <c r="AE615" s="132"/>
      <c r="AF615" s="132"/>
      <c r="AG615" s="132"/>
      <c r="AH615" s="132"/>
      <c r="AI615" s="132"/>
      <c r="AJ615" s="132"/>
      <c r="AK615" s="132"/>
      <c r="AL615" s="132"/>
      <c r="AM615" s="132"/>
      <c r="AN615" s="132"/>
      <c r="AO615" s="132"/>
      <c r="AP615" s="132"/>
      <c r="AQ615" s="132"/>
      <c r="AR615" s="132"/>
      <c r="AS615" s="132"/>
      <c r="AT615" s="132"/>
      <c r="AU615" s="132"/>
      <c r="AV615" s="132"/>
      <c r="AW615" s="132"/>
      <c r="AX615" s="132"/>
      <c r="AY615" s="132"/>
      <c r="AZ615" s="132"/>
      <c r="BA615" s="132"/>
    </row>
    <row r="616" spans="2:53" s="127" customFormat="1" x14ac:dyDescent="0.25">
      <c r="B616" s="128"/>
      <c r="C616" s="128"/>
      <c r="D616" s="128"/>
      <c r="E616" s="128"/>
      <c r="F616" s="128"/>
      <c r="G616" s="128"/>
      <c r="H616" s="128"/>
      <c r="I616" s="371"/>
      <c r="J616" s="371"/>
      <c r="K616" s="623"/>
      <c r="L616" s="129"/>
      <c r="M616" s="130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  <c r="AA616" s="131"/>
      <c r="AB616" s="132"/>
      <c r="AC616" s="132"/>
      <c r="AD616" s="132"/>
      <c r="AE616" s="132"/>
      <c r="AF616" s="132"/>
      <c r="AG616" s="132"/>
      <c r="AH616" s="132"/>
      <c r="AI616" s="132"/>
      <c r="AJ616" s="132"/>
      <c r="AK616" s="132"/>
      <c r="AL616" s="132"/>
      <c r="AM616" s="132"/>
      <c r="AN616" s="132"/>
      <c r="AO616" s="132"/>
      <c r="AP616" s="132"/>
      <c r="AQ616" s="132"/>
      <c r="AR616" s="132"/>
      <c r="AS616" s="132"/>
      <c r="AT616" s="132"/>
      <c r="AU616" s="132"/>
      <c r="AV616" s="132"/>
      <c r="AW616" s="132"/>
      <c r="AX616" s="132"/>
      <c r="AY616" s="132"/>
      <c r="AZ616" s="132"/>
      <c r="BA616" s="132"/>
    </row>
    <row r="617" spans="2:53" s="127" customFormat="1" x14ac:dyDescent="0.25">
      <c r="B617" s="128"/>
      <c r="C617" s="128"/>
      <c r="D617" s="128"/>
      <c r="E617" s="128"/>
      <c r="F617" s="128"/>
      <c r="G617" s="128"/>
      <c r="H617" s="128"/>
      <c r="I617" s="371"/>
      <c r="J617" s="371"/>
      <c r="K617" s="623"/>
      <c r="L617" s="129"/>
      <c r="M617" s="130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  <c r="AA617" s="131"/>
      <c r="AB617" s="132"/>
      <c r="AC617" s="132"/>
      <c r="AD617" s="132"/>
      <c r="AE617" s="132"/>
      <c r="AF617" s="132"/>
      <c r="AG617" s="132"/>
      <c r="AH617" s="132"/>
      <c r="AI617" s="132"/>
      <c r="AJ617" s="132"/>
      <c r="AK617" s="132"/>
      <c r="AL617" s="132"/>
      <c r="AM617" s="132"/>
      <c r="AN617" s="132"/>
      <c r="AO617" s="132"/>
      <c r="AP617" s="132"/>
      <c r="AQ617" s="132"/>
      <c r="AR617" s="132"/>
      <c r="AS617" s="132"/>
      <c r="AT617" s="132"/>
      <c r="AU617" s="132"/>
      <c r="AV617" s="132"/>
      <c r="AW617" s="132"/>
      <c r="AX617" s="132"/>
      <c r="AY617" s="132"/>
      <c r="AZ617" s="132"/>
      <c r="BA617" s="132"/>
    </row>
    <row r="618" spans="2:53" s="127" customFormat="1" x14ac:dyDescent="0.25">
      <c r="B618" s="128"/>
      <c r="C618" s="128"/>
      <c r="D618" s="128"/>
      <c r="E618" s="128"/>
      <c r="F618" s="128"/>
      <c r="G618" s="128"/>
      <c r="H618" s="128"/>
      <c r="I618" s="371"/>
      <c r="J618" s="371"/>
      <c r="K618" s="623"/>
      <c r="L618" s="129"/>
      <c r="M618" s="130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  <c r="AA618" s="131"/>
      <c r="AB618" s="132"/>
      <c r="AC618" s="132"/>
      <c r="AD618" s="132"/>
      <c r="AE618" s="132"/>
      <c r="AF618" s="132"/>
      <c r="AG618" s="132"/>
      <c r="AH618" s="132"/>
      <c r="AI618" s="132"/>
      <c r="AJ618" s="132"/>
      <c r="AK618" s="132"/>
      <c r="AL618" s="132"/>
      <c r="AM618" s="132"/>
      <c r="AN618" s="132"/>
      <c r="AO618" s="132"/>
      <c r="AP618" s="132"/>
      <c r="AQ618" s="132"/>
      <c r="AR618" s="132"/>
      <c r="AS618" s="132"/>
      <c r="AT618" s="132"/>
      <c r="AU618" s="132"/>
      <c r="AV618" s="132"/>
      <c r="AW618" s="132"/>
      <c r="AX618" s="132"/>
      <c r="AY618" s="132"/>
      <c r="AZ618" s="132"/>
      <c r="BA618" s="132"/>
    </row>
    <row r="619" spans="2:53" s="127" customFormat="1" x14ac:dyDescent="0.25">
      <c r="B619" s="128"/>
      <c r="C619" s="128"/>
      <c r="D619" s="128"/>
      <c r="E619" s="128"/>
      <c r="F619" s="128"/>
      <c r="G619" s="128"/>
      <c r="H619" s="128"/>
      <c r="I619" s="371"/>
      <c r="J619" s="371"/>
      <c r="K619" s="623"/>
      <c r="L619" s="129"/>
      <c r="M619" s="130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  <c r="AA619" s="131"/>
      <c r="AB619" s="132"/>
      <c r="AC619" s="132"/>
      <c r="AD619" s="132"/>
      <c r="AE619" s="132"/>
      <c r="AF619" s="132"/>
      <c r="AG619" s="132"/>
      <c r="AH619" s="132"/>
      <c r="AI619" s="132"/>
      <c r="AJ619" s="132"/>
      <c r="AK619" s="132"/>
      <c r="AL619" s="132"/>
      <c r="AM619" s="132"/>
      <c r="AN619" s="132"/>
      <c r="AO619" s="132"/>
      <c r="AP619" s="132"/>
      <c r="AQ619" s="132"/>
      <c r="AR619" s="132"/>
      <c r="AS619" s="132"/>
      <c r="AT619" s="132"/>
      <c r="AU619" s="132"/>
      <c r="AV619" s="132"/>
      <c r="AW619" s="132"/>
      <c r="AX619" s="132"/>
      <c r="AY619" s="132"/>
      <c r="AZ619" s="132"/>
      <c r="BA619" s="132"/>
    </row>
    <row r="620" spans="2:53" s="127" customFormat="1" x14ac:dyDescent="0.25">
      <c r="B620" s="128"/>
      <c r="C620" s="128"/>
      <c r="D620" s="128"/>
      <c r="E620" s="128"/>
      <c r="F620" s="128"/>
      <c r="G620" s="128"/>
      <c r="H620" s="128"/>
      <c r="I620" s="371"/>
      <c r="J620" s="371"/>
      <c r="K620" s="623"/>
      <c r="L620" s="129"/>
      <c r="M620" s="130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  <c r="AA620" s="131"/>
      <c r="AB620" s="132"/>
      <c r="AC620" s="132"/>
      <c r="AD620" s="132"/>
      <c r="AE620" s="132"/>
      <c r="AF620" s="132"/>
      <c r="AG620" s="132"/>
      <c r="AH620" s="132"/>
      <c r="AI620" s="132"/>
      <c r="AJ620" s="132"/>
      <c r="AK620" s="132"/>
      <c r="AL620" s="132"/>
      <c r="AM620" s="132"/>
      <c r="AN620" s="132"/>
      <c r="AO620" s="132"/>
      <c r="AP620" s="132"/>
      <c r="AQ620" s="132"/>
      <c r="AR620" s="132"/>
      <c r="AS620" s="132"/>
      <c r="AT620" s="132"/>
      <c r="AU620" s="132"/>
      <c r="AV620" s="132"/>
      <c r="AW620" s="132"/>
      <c r="AX620" s="132"/>
      <c r="AY620" s="132"/>
      <c r="AZ620" s="132"/>
      <c r="BA620" s="132"/>
    </row>
    <row r="621" spans="2:53" s="127" customFormat="1" x14ac:dyDescent="0.25">
      <c r="B621" s="128"/>
      <c r="C621" s="128"/>
      <c r="D621" s="128"/>
      <c r="E621" s="128"/>
      <c r="F621" s="128"/>
      <c r="G621" s="128"/>
      <c r="H621" s="128"/>
      <c r="I621" s="371"/>
      <c r="J621" s="371"/>
      <c r="K621" s="623"/>
      <c r="L621" s="129"/>
      <c r="M621" s="130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  <c r="AA621" s="131"/>
      <c r="AB621" s="132"/>
      <c r="AC621" s="132"/>
      <c r="AD621" s="132"/>
      <c r="AE621" s="132"/>
      <c r="AF621" s="132"/>
      <c r="AG621" s="132"/>
      <c r="AH621" s="132"/>
      <c r="AI621" s="132"/>
      <c r="AJ621" s="132"/>
      <c r="AK621" s="132"/>
      <c r="AL621" s="132"/>
      <c r="AM621" s="132"/>
      <c r="AN621" s="132"/>
      <c r="AO621" s="132"/>
      <c r="AP621" s="132"/>
      <c r="AQ621" s="132"/>
      <c r="AR621" s="132"/>
      <c r="AS621" s="132"/>
      <c r="AT621" s="132"/>
      <c r="AU621" s="132"/>
      <c r="AV621" s="132"/>
      <c r="AW621" s="132"/>
      <c r="AX621" s="132"/>
      <c r="AY621" s="132"/>
      <c r="AZ621" s="132"/>
      <c r="BA621" s="132"/>
    </row>
    <row r="622" spans="2:53" s="127" customFormat="1" x14ac:dyDescent="0.25">
      <c r="B622" s="128"/>
      <c r="C622" s="128"/>
      <c r="D622" s="128"/>
      <c r="E622" s="128"/>
      <c r="F622" s="128"/>
      <c r="G622" s="128"/>
      <c r="H622" s="128"/>
      <c r="I622" s="371"/>
      <c r="J622" s="371"/>
      <c r="K622" s="623"/>
      <c r="L622" s="129"/>
      <c r="M622" s="130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  <c r="AA622" s="131"/>
      <c r="AB622" s="132"/>
      <c r="AC622" s="132"/>
      <c r="AD622" s="132"/>
      <c r="AE622" s="132"/>
      <c r="AF622" s="132"/>
      <c r="AG622" s="132"/>
      <c r="AH622" s="132"/>
      <c r="AI622" s="132"/>
      <c r="AJ622" s="132"/>
      <c r="AK622" s="132"/>
      <c r="AL622" s="132"/>
      <c r="AM622" s="132"/>
      <c r="AN622" s="132"/>
      <c r="AO622" s="132"/>
      <c r="AP622" s="132"/>
      <c r="AQ622" s="132"/>
      <c r="AR622" s="132"/>
      <c r="AS622" s="132"/>
      <c r="AT622" s="132"/>
      <c r="AU622" s="132"/>
      <c r="AV622" s="132"/>
      <c r="AW622" s="132"/>
      <c r="AX622" s="132"/>
      <c r="AY622" s="132"/>
      <c r="AZ622" s="132"/>
      <c r="BA622" s="132"/>
    </row>
    <row r="623" spans="2:53" s="127" customFormat="1" x14ac:dyDescent="0.25">
      <c r="B623" s="128"/>
      <c r="C623" s="128"/>
      <c r="D623" s="128"/>
      <c r="E623" s="128"/>
      <c r="F623" s="128"/>
      <c r="G623" s="128"/>
      <c r="H623" s="128"/>
      <c r="I623" s="371"/>
      <c r="J623" s="371"/>
      <c r="K623" s="623"/>
      <c r="L623" s="129"/>
      <c r="M623" s="130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  <c r="AA623" s="131"/>
      <c r="AB623" s="132"/>
      <c r="AC623" s="132"/>
      <c r="AD623" s="132"/>
      <c r="AE623" s="132"/>
      <c r="AF623" s="132"/>
      <c r="AG623" s="132"/>
      <c r="AH623" s="132"/>
      <c r="AI623" s="132"/>
      <c r="AJ623" s="132"/>
      <c r="AK623" s="132"/>
      <c r="AL623" s="132"/>
      <c r="AM623" s="132"/>
      <c r="AN623" s="132"/>
      <c r="AO623" s="132"/>
      <c r="AP623" s="132"/>
      <c r="AQ623" s="132"/>
      <c r="AR623" s="132"/>
      <c r="AS623" s="132"/>
      <c r="AT623" s="132"/>
      <c r="AU623" s="132"/>
      <c r="AV623" s="132"/>
      <c r="AW623" s="132"/>
      <c r="AX623" s="132"/>
      <c r="AY623" s="132"/>
      <c r="AZ623" s="132"/>
      <c r="BA623" s="132"/>
    </row>
    <row r="624" spans="2:53" s="127" customFormat="1" x14ac:dyDescent="0.25">
      <c r="B624" s="128"/>
      <c r="C624" s="128"/>
      <c r="D624" s="128"/>
      <c r="E624" s="128"/>
      <c r="F624" s="128"/>
      <c r="G624" s="128"/>
      <c r="H624" s="128"/>
      <c r="I624" s="371"/>
      <c r="J624" s="371"/>
      <c r="K624" s="623"/>
      <c r="L624" s="129"/>
      <c r="M624" s="130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  <c r="AA624" s="131"/>
      <c r="AB624" s="132"/>
      <c r="AC624" s="132"/>
      <c r="AD624" s="132"/>
      <c r="AE624" s="132"/>
      <c r="AF624" s="132"/>
      <c r="AG624" s="132"/>
      <c r="AH624" s="132"/>
      <c r="AI624" s="132"/>
      <c r="AJ624" s="132"/>
      <c r="AK624" s="132"/>
      <c r="AL624" s="132"/>
      <c r="AM624" s="132"/>
      <c r="AN624" s="132"/>
      <c r="AO624" s="132"/>
      <c r="AP624" s="132"/>
      <c r="AQ624" s="132"/>
      <c r="AR624" s="132"/>
      <c r="AS624" s="132"/>
      <c r="AT624" s="132"/>
      <c r="AU624" s="132"/>
      <c r="AV624" s="132"/>
      <c r="AW624" s="132"/>
      <c r="AX624" s="132"/>
      <c r="AY624" s="132"/>
      <c r="AZ624" s="132"/>
      <c r="BA624" s="132"/>
    </row>
    <row r="625" spans="2:53" s="127" customFormat="1" x14ac:dyDescent="0.25">
      <c r="B625" s="128"/>
      <c r="C625" s="128"/>
      <c r="D625" s="128"/>
      <c r="E625" s="128"/>
      <c r="F625" s="128"/>
      <c r="G625" s="128"/>
      <c r="H625" s="128"/>
      <c r="I625" s="371"/>
      <c r="J625" s="371"/>
      <c r="K625" s="623"/>
      <c r="L625" s="129"/>
      <c r="M625" s="130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  <c r="AA625" s="131"/>
      <c r="AB625" s="132"/>
      <c r="AC625" s="132"/>
      <c r="AD625" s="132"/>
      <c r="AE625" s="132"/>
      <c r="AF625" s="132"/>
      <c r="AG625" s="132"/>
      <c r="AH625" s="132"/>
      <c r="AI625" s="132"/>
      <c r="AJ625" s="132"/>
      <c r="AK625" s="132"/>
      <c r="AL625" s="132"/>
      <c r="AM625" s="132"/>
      <c r="AN625" s="132"/>
      <c r="AO625" s="132"/>
      <c r="AP625" s="132"/>
      <c r="AQ625" s="132"/>
      <c r="AR625" s="132"/>
      <c r="AS625" s="132"/>
      <c r="AT625" s="132"/>
      <c r="AU625" s="132"/>
      <c r="AV625" s="132"/>
      <c r="AW625" s="132"/>
      <c r="AX625" s="132"/>
      <c r="AY625" s="132"/>
      <c r="AZ625" s="132"/>
      <c r="BA625" s="132"/>
    </row>
    <row r="626" spans="2:53" s="127" customFormat="1" x14ac:dyDescent="0.25">
      <c r="B626" s="128"/>
      <c r="C626" s="128"/>
      <c r="D626" s="128"/>
      <c r="E626" s="128"/>
      <c r="F626" s="128"/>
      <c r="G626" s="128"/>
      <c r="H626" s="128"/>
      <c r="I626" s="371"/>
      <c r="J626" s="371"/>
      <c r="K626" s="623"/>
      <c r="L626" s="129"/>
      <c r="M626" s="130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  <c r="AA626" s="131"/>
      <c r="AB626" s="132"/>
      <c r="AC626" s="132"/>
      <c r="AD626" s="132"/>
      <c r="AE626" s="132"/>
      <c r="AF626" s="132"/>
      <c r="AG626" s="132"/>
      <c r="AH626" s="132"/>
      <c r="AI626" s="132"/>
      <c r="AJ626" s="132"/>
      <c r="AK626" s="132"/>
      <c r="AL626" s="132"/>
      <c r="AM626" s="132"/>
      <c r="AN626" s="132"/>
      <c r="AO626" s="132"/>
      <c r="AP626" s="132"/>
      <c r="AQ626" s="132"/>
      <c r="AR626" s="132"/>
      <c r="AS626" s="132"/>
      <c r="AT626" s="132"/>
      <c r="AU626" s="132"/>
      <c r="AV626" s="132"/>
      <c r="AW626" s="132"/>
      <c r="AX626" s="132"/>
      <c r="AY626" s="132"/>
      <c r="AZ626" s="132"/>
      <c r="BA626" s="132"/>
    </row>
    <row r="627" spans="2:53" s="127" customFormat="1" x14ac:dyDescent="0.25">
      <c r="B627" s="128"/>
      <c r="C627" s="128"/>
      <c r="D627" s="128"/>
      <c r="E627" s="128"/>
      <c r="F627" s="128"/>
      <c r="G627" s="128"/>
      <c r="H627" s="128"/>
      <c r="I627" s="371"/>
      <c r="J627" s="371"/>
      <c r="K627" s="623"/>
      <c r="L627" s="129"/>
      <c r="M627" s="130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  <c r="AA627" s="131"/>
      <c r="AB627" s="132"/>
      <c r="AC627" s="132"/>
      <c r="AD627" s="132"/>
      <c r="AE627" s="132"/>
      <c r="AF627" s="132"/>
      <c r="AG627" s="132"/>
      <c r="AH627" s="132"/>
      <c r="AI627" s="132"/>
      <c r="AJ627" s="132"/>
      <c r="AK627" s="132"/>
      <c r="AL627" s="132"/>
      <c r="AM627" s="132"/>
      <c r="AN627" s="132"/>
      <c r="AO627" s="132"/>
      <c r="AP627" s="132"/>
      <c r="AQ627" s="132"/>
      <c r="AR627" s="132"/>
      <c r="AS627" s="132"/>
      <c r="AT627" s="132"/>
      <c r="AU627" s="132"/>
      <c r="AV627" s="132"/>
      <c r="AW627" s="132"/>
      <c r="AX627" s="132"/>
      <c r="AY627" s="132"/>
      <c r="AZ627" s="132"/>
      <c r="BA627" s="132"/>
    </row>
    <row r="628" spans="2:53" s="127" customFormat="1" x14ac:dyDescent="0.25">
      <c r="B628" s="128"/>
      <c r="C628" s="128"/>
      <c r="D628" s="128"/>
      <c r="E628" s="128"/>
      <c r="F628" s="128"/>
      <c r="G628" s="128"/>
      <c r="H628" s="128"/>
      <c r="I628" s="371"/>
      <c r="J628" s="371"/>
      <c r="K628" s="623"/>
      <c r="L628" s="129"/>
      <c r="M628" s="130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  <c r="AA628" s="131"/>
      <c r="AB628" s="132"/>
      <c r="AC628" s="132"/>
      <c r="AD628" s="132"/>
      <c r="AE628" s="132"/>
      <c r="AF628" s="132"/>
      <c r="AG628" s="132"/>
      <c r="AH628" s="132"/>
      <c r="AI628" s="132"/>
      <c r="AJ628" s="132"/>
      <c r="AK628" s="132"/>
      <c r="AL628" s="132"/>
      <c r="AM628" s="132"/>
      <c r="AN628" s="132"/>
      <c r="AO628" s="132"/>
      <c r="AP628" s="132"/>
      <c r="AQ628" s="132"/>
      <c r="AR628" s="132"/>
      <c r="AS628" s="132"/>
      <c r="AT628" s="132"/>
      <c r="AU628" s="132"/>
      <c r="AV628" s="132"/>
      <c r="AW628" s="132"/>
      <c r="AX628" s="132"/>
      <c r="AY628" s="132"/>
      <c r="AZ628" s="132"/>
      <c r="BA628" s="132"/>
    </row>
    <row r="629" spans="2:53" s="127" customFormat="1" x14ac:dyDescent="0.25">
      <c r="B629" s="128"/>
      <c r="C629" s="128"/>
      <c r="D629" s="128"/>
      <c r="E629" s="128"/>
      <c r="F629" s="128"/>
      <c r="G629" s="128"/>
      <c r="H629" s="128"/>
      <c r="I629" s="371"/>
      <c r="J629" s="371"/>
      <c r="K629" s="623"/>
      <c r="L629" s="129"/>
      <c r="M629" s="130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  <c r="AA629" s="131"/>
      <c r="AB629" s="132"/>
      <c r="AC629" s="132"/>
      <c r="AD629" s="132"/>
      <c r="AE629" s="132"/>
      <c r="AF629" s="132"/>
      <c r="AG629" s="132"/>
      <c r="AH629" s="132"/>
      <c r="AI629" s="132"/>
      <c r="AJ629" s="132"/>
      <c r="AK629" s="132"/>
      <c r="AL629" s="132"/>
      <c r="AM629" s="132"/>
      <c r="AN629" s="132"/>
      <c r="AO629" s="132"/>
      <c r="AP629" s="132"/>
      <c r="AQ629" s="132"/>
      <c r="AR629" s="132"/>
      <c r="AS629" s="132"/>
      <c r="AT629" s="132"/>
      <c r="AU629" s="132"/>
      <c r="AV629" s="132"/>
      <c r="AW629" s="132"/>
      <c r="AX629" s="132"/>
      <c r="AY629" s="132"/>
      <c r="AZ629" s="132"/>
      <c r="BA629" s="132"/>
    </row>
    <row r="630" spans="2:53" s="127" customFormat="1" x14ac:dyDescent="0.25">
      <c r="B630" s="128"/>
      <c r="C630" s="128"/>
      <c r="D630" s="128"/>
      <c r="E630" s="128"/>
      <c r="F630" s="128"/>
      <c r="G630" s="128"/>
      <c r="H630" s="128"/>
      <c r="I630" s="371"/>
      <c r="J630" s="371"/>
      <c r="K630" s="623"/>
      <c r="L630" s="129"/>
      <c r="M630" s="130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  <c r="AA630" s="131"/>
      <c r="AB630" s="132"/>
      <c r="AC630" s="132"/>
      <c r="AD630" s="132"/>
      <c r="AE630" s="132"/>
      <c r="AF630" s="132"/>
      <c r="AG630" s="132"/>
      <c r="AH630" s="132"/>
      <c r="AI630" s="132"/>
      <c r="AJ630" s="132"/>
      <c r="AK630" s="132"/>
      <c r="AL630" s="132"/>
      <c r="AM630" s="132"/>
      <c r="AN630" s="132"/>
      <c r="AO630" s="132"/>
      <c r="AP630" s="132"/>
      <c r="AQ630" s="132"/>
      <c r="AR630" s="132"/>
      <c r="AS630" s="132"/>
      <c r="AT630" s="132"/>
      <c r="AU630" s="132"/>
      <c r="AV630" s="132"/>
      <c r="AW630" s="132"/>
      <c r="AX630" s="132"/>
      <c r="AY630" s="132"/>
      <c r="AZ630" s="132"/>
      <c r="BA630" s="132"/>
    </row>
    <row r="631" spans="2:53" s="127" customFormat="1" x14ac:dyDescent="0.25">
      <c r="B631" s="128"/>
      <c r="C631" s="128"/>
      <c r="D631" s="128"/>
      <c r="E631" s="128"/>
      <c r="F631" s="128"/>
      <c r="G631" s="128"/>
      <c r="H631" s="128"/>
      <c r="I631" s="371"/>
      <c r="J631" s="371"/>
      <c r="K631" s="623"/>
      <c r="L631" s="129"/>
      <c r="M631" s="130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  <c r="AA631" s="131"/>
      <c r="AB631" s="132"/>
      <c r="AC631" s="132"/>
      <c r="AD631" s="132"/>
      <c r="AE631" s="132"/>
      <c r="AF631" s="132"/>
      <c r="AG631" s="132"/>
      <c r="AH631" s="132"/>
      <c r="AI631" s="132"/>
      <c r="AJ631" s="132"/>
      <c r="AK631" s="132"/>
      <c r="AL631" s="132"/>
      <c r="AM631" s="132"/>
      <c r="AN631" s="132"/>
      <c r="AO631" s="132"/>
      <c r="AP631" s="132"/>
      <c r="AQ631" s="132"/>
      <c r="AR631" s="132"/>
      <c r="AS631" s="132"/>
      <c r="AT631" s="132"/>
      <c r="AU631" s="132"/>
      <c r="AV631" s="132"/>
      <c r="AW631" s="132"/>
      <c r="AX631" s="132"/>
      <c r="AY631" s="132"/>
      <c r="AZ631" s="132"/>
      <c r="BA631" s="132"/>
    </row>
    <row r="632" spans="2:53" s="127" customFormat="1" x14ac:dyDescent="0.25">
      <c r="B632" s="128"/>
      <c r="C632" s="128"/>
      <c r="D632" s="128"/>
      <c r="E632" s="128"/>
      <c r="F632" s="128"/>
      <c r="G632" s="128"/>
      <c r="H632" s="128"/>
      <c r="I632" s="371"/>
      <c r="J632" s="371"/>
      <c r="K632" s="623"/>
      <c r="L632" s="129"/>
      <c r="M632" s="130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  <c r="AA632" s="131"/>
      <c r="AB632" s="132"/>
      <c r="AC632" s="132"/>
      <c r="AD632" s="132"/>
      <c r="AE632" s="132"/>
      <c r="AF632" s="132"/>
      <c r="AG632" s="132"/>
      <c r="AH632" s="132"/>
      <c r="AI632" s="132"/>
      <c r="AJ632" s="132"/>
      <c r="AK632" s="132"/>
      <c r="AL632" s="132"/>
      <c r="AM632" s="132"/>
      <c r="AN632" s="132"/>
      <c r="AO632" s="132"/>
      <c r="AP632" s="132"/>
      <c r="AQ632" s="132"/>
      <c r="AR632" s="132"/>
      <c r="AS632" s="132"/>
      <c r="AT632" s="132"/>
      <c r="AU632" s="132"/>
      <c r="AV632" s="132"/>
      <c r="AW632" s="132"/>
      <c r="AX632" s="132"/>
      <c r="AY632" s="132"/>
      <c r="AZ632" s="132"/>
      <c r="BA632" s="132"/>
    </row>
    <row r="633" spans="2:53" s="127" customFormat="1" x14ac:dyDescent="0.25">
      <c r="B633" s="128"/>
      <c r="C633" s="128"/>
      <c r="D633" s="128"/>
      <c r="E633" s="128"/>
      <c r="F633" s="128"/>
      <c r="G633" s="128"/>
      <c r="H633" s="128"/>
      <c r="I633" s="371"/>
      <c r="J633" s="371"/>
      <c r="K633" s="623"/>
      <c r="L633" s="129"/>
      <c r="M633" s="130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  <c r="AA633" s="131"/>
      <c r="AB633" s="132"/>
      <c r="AC633" s="132"/>
      <c r="AD633" s="132"/>
      <c r="AE633" s="132"/>
      <c r="AF633" s="132"/>
      <c r="AG633" s="132"/>
      <c r="AH633" s="132"/>
      <c r="AI633" s="132"/>
      <c r="AJ633" s="132"/>
      <c r="AK633" s="132"/>
      <c r="AL633" s="132"/>
      <c r="AM633" s="132"/>
      <c r="AN633" s="132"/>
      <c r="AO633" s="132"/>
      <c r="AP633" s="132"/>
      <c r="AQ633" s="132"/>
      <c r="AR633" s="132"/>
      <c r="AS633" s="132"/>
      <c r="AT633" s="132"/>
      <c r="AU633" s="132"/>
      <c r="AV633" s="132"/>
      <c r="AW633" s="132"/>
      <c r="AX633" s="132"/>
      <c r="AY633" s="132"/>
      <c r="AZ633" s="132"/>
      <c r="BA633" s="132"/>
    </row>
    <row r="634" spans="2:53" s="127" customFormat="1" x14ac:dyDescent="0.25">
      <c r="B634" s="128"/>
      <c r="C634" s="128"/>
      <c r="D634" s="128"/>
      <c r="E634" s="128"/>
      <c r="F634" s="128"/>
      <c r="G634" s="128"/>
      <c r="H634" s="128"/>
      <c r="I634" s="371"/>
      <c r="J634" s="371"/>
      <c r="K634" s="623"/>
      <c r="L634" s="129"/>
      <c r="M634" s="130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  <c r="AA634" s="131"/>
      <c r="AB634" s="132"/>
      <c r="AC634" s="132"/>
      <c r="AD634" s="132"/>
      <c r="AE634" s="132"/>
      <c r="AF634" s="132"/>
      <c r="AG634" s="132"/>
      <c r="AH634" s="132"/>
      <c r="AI634" s="132"/>
      <c r="AJ634" s="132"/>
      <c r="AK634" s="132"/>
      <c r="AL634" s="132"/>
      <c r="AM634" s="132"/>
      <c r="AN634" s="132"/>
      <c r="AO634" s="132"/>
      <c r="AP634" s="132"/>
      <c r="AQ634" s="132"/>
      <c r="AR634" s="132"/>
      <c r="AS634" s="132"/>
      <c r="AT634" s="132"/>
      <c r="AU634" s="132"/>
      <c r="AV634" s="132"/>
      <c r="AW634" s="132"/>
      <c r="AX634" s="132"/>
      <c r="AY634" s="132"/>
      <c r="AZ634" s="132"/>
      <c r="BA634" s="132"/>
    </row>
    <row r="635" spans="2:53" s="127" customFormat="1" x14ac:dyDescent="0.25">
      <c r="B635" s="128"/>
      <c r="C635" s="128"/>
      <c r="D635" s="128"/>
      <c r="E635" s="128"/>
      <c r="F635" s="128"/>
      <c r="G635" s="128"/>
      <c r="H635" s="128"/>
      <c r="I635" s="371"/>
      <c r="J635" s="371"/>
      <c r="K635" s="623"/>
      <c r="L635" s="129"/>
      <c r="M635" s="130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  <c r="AA635" s="131"/>
      <c r="AB635" s="132"/>
      <c r="AC635" s="132"/>
      <c r="AD635" s="132"/>
      <c r="AE635" s="132"/>
      <c r="AF635" s="132"/>
      <c r="AG635" s="132"/>
      <c r="AH635" s="132"/>
      <c r="AI635" s="132"/>
      <c r="AJ635" s="132"/>
      <c r="AK635" s="132"/>
      <c r="AL635" s="132"/>
      <c r="AM635" s="132"/>
      <c r="AN635" s="132"/>
      <c r="AO635" s="132"/>
      <c r="AP635" s="132"/>
      <c r="AQ635" s="132"/>
      <c r="AR635" s="132"/>
      <c r="AS635" s="132"/>
      <c r="AT635" s="132"/>
      <c r="AU635" s="132"/>
      <c r="AV635" s="132"/>
      <c r="AW635" s="132"/>
      <c r="AX635" s="132"/>
      <c r="AY635" s="132"/>
      <c r="AZ635" s="132"/>
      <c r="BA635" s="132"/>
    </row>
    <row r="636" spans="2:53" s="127" customFormat="1" x14ac:dyDescent="0.25">
      <c r="B636" s="128"/>
      <c r="C636" s="128"/>
      <c r="D636" s="128"/>
      <c r="E636" s="128"/>
      <c r="F636" s="128"/>
      <c r="G636" s="128"/>
      <c r="H636" s="128"/>
      <c r="I636" s="371"/>
      <c r="J636" s="371"/>
      <c r="K636" s="623"/>
      <c r="L636" s="129"/>
      <c r="M636" s="130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  <c r="AA636" s="131"/>
      <c r="AB636" s="132"/>
      <c r="AC636" s="132"/>
      <c r="AD636" s="132"/>
      <c r="AE636" s="132"/>
      <c r="AF636" s="132"/>
      <c r="AG636" s="132"/>
      <c r="AH636" s="132"/>
      <c r="AI636" s="132"/>
      <c r="AJ636" s="132"/>
      <c r="AK636" s="132"/>
      <c r="AL636" s="132"/>
      <c r="AM636" s="132"/>
      <c r="AN636" s="132"/>
      <c r="AO636" s="132"/>
      <c r="AP636" s="132"/>
      <c r="AQ636" s="132"/>
      <c r="AR636" s="132"/>
      <c r="AS636" s="132"/>
      <c r="AT636" s="132"/>
      <c r="AU636" s="132"/>
      <c r="AV636" s="132"/>
      <c r="AW636" s="132"/>
      <c r="AX636" s="132"/>
      <c r="AY636" s="132"/>
      <c r="AZ636" s="132"/>
      <c r="BA636" s="132"/>
    </row>
    <row r="637" spans="2:53" s="127" customFormat="1" x14ac:dyDescent="0.25">
      <c r="B637" s="128"/>
      <c r="C637" s="128"/>
      <c r="D637" s="128"/>
      <c r="E637" s="128"/>
      <c r="F637" s="128"/>
      <c r="G637" s="128"/>
      <c r="H637" s="128"/>
      <c r="I637" s="371"/>
      <c r="J637" s="371"/>
      <c r="K637" s="623"/>
      <c r="L637" s="129"/>
      <c r="M637" s="130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  <c r="AA637" s="131"/>
      <c r="AB637" s="132"/>
      <c r="AC637" s="132"/>
      <c r="AD637" s="132"/>
      <c r="AE637" s="132"/>
      <c r="AF637" s="132"/>
      <c r="AG637" s="132"/>
      <c r="AH637" s="132"/>
      <c r="AI637" s="132"/>
      <c r="AJ637" s="132"/>
      <c r="AK637" s="132"/>
      <c r="AL637" s="132"/>
      <c r="AM637" s="132"/>
      <c r="AN637" s="132"/>
      <c r="AO637" s="132"/>
      <c r="AP637" s="132"/>
      <c r="AQ637" s="132"/>
      <c r="AR637" s="132"/>
      <c r="AS637" s="132"/>
      <c r="AT637" s="132"/>
      <c r="AU637" s="132"/>
      <c r="AV637" s="132"/>
      <c r="AW637" s="132"/>
      <c r="AX637" s="132"/>
      <c r="AY637" s="132"/>
      <c r="AZ637" s="132"/>
      <c r="BA637" s="132"/>
    </row>
    <row r="638" spans="2:53" s="127" customFormat="1" x14ac:dyDescent="0.25">
      <c r="B638" s="128"/>
      <c r="C638" s="128"/>
      <c r="D638" s="128"/>
      <c r="E638" s="128"/>
      <c r="F638" s="128"/>
      <c r="G638" s="128"/>
      <c r="H638" s="128"/>
      <c r="I638" s="371"/>
      <c r="J638" s="371"/>
      <c r="K638" s="623"/>
      <c r="L638" s="129"/>
      <c r="M638" s="130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  <c r="AA638" s="131"/>
      <c r="AB638" s="132"/>
      <c r="AC638" s="132"/>
      <c r="AD638" s="132"/>
      <c r="AE638" s="132"/>
      <c r="AF638" s="132"/>
      <c r="AG638" s="132"/>
      <c r="AH638" s="132"/>
      <c r="AI638" s="132"/>
      <c r="AJ638" s="132"/>
      <c r="AK638" s="132"/>
      <c r="AL638" s="132"/>
      <c r="AM638" s="132"/>
      <c r="AN638" s="132"/>
      <c r="AO638" s="132"/>
      <c r="AP638" s="132"/>
      <c r="AQ638" s="132"/>
      <c r="AR638" s="132"/>
      <c r="AS638" s="132"/>
      <c r="AT638" s="132"/>
      <c r="AU638" s="132"/>
      <c r="AV638" s="132"/>
      <c r="AW638" s="132"/>
      <c r="AX638" s="132"/>
      <c r="AY638" s="132"/>
      <c r="AZ638" s="132"/>
      <c r="BA638" s="132"/>
    </row>
    <row r="639" spans="2:53" s="127" customFormat="1" x14ac:dyDescent="0.25">
      <c r="B639" s="128"/>
      <c r="C639" s="128"/>
      <c r="D639" s="128"/>
      <c r="E639" s="128"/>
      <c r="F639" s="128"/>
      <c r="G639" s="128"/>
      <c r="H639" s="128"/>
      <c r="I639" s="371"/>
      <c r="J639" s="371"/>
      <c r="K639" s="623"/>
      <c r="L639" s="129"/>
      <c r="M639" s="130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  <c r="AA639" s="131"/>
      <c r="AB639" s="132"/>
      <c r="AC639" s="132"/>
      <c r="AD639" s="132"/>
      <c r="AE639" s="132"/>
      <c r="AF639" s="132"/>
      <c r="AG639" s="132"/>
      <c r="AH639" s="132"/>
      <c r="AI639" s="132"/>
      <c r="AJ639" s="132"/>
      <c r="AK639" s="132"/>
      <c r="AL639" s="132"/>
      <c r="AM639" s="132"/>
      <c r="AN639" s="132"/>
      <c r="AO639" s="132"/>
      <c r="AP639" s="132"/>
      <c r="AQ639" s="132"/>
      <c r="AR639" s="132"/>
      <c r="AS639" s="132"/>
      <c r="AT639" s="132"/>
      <c r="AU639" s="132"/>
      <c r="AV639" s="132"/>
      <c r="AW639" s="132"/>
      <c r="AX639" s="132"/>
      <c r="AY639" s="132"/>
      <c r="AZ639" s="132"/>
      <c r="BA639" s="132"/>
    </row>
    <row r="640" spans="2:53" s="127" customFormat="1" x14ac:dyDescent="0.25">
      <c r="B640" s="128"/>
      <c r="C640" s="128"/>
      <c r="D640" s="128"/>
      <c r="E640" s="128"/>
      <c r="F640" s="128"/>
      <c r="G640" s="128"/>
      <c r="H640" s="128"/>
      <c r="I640" s="371"/>
      <c r="J640" s="371"/>
      <c r="K640" s="623"/>
      <c r="L640" s="129"/>
      <c r="M640" s="130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  <c r="AA640" s="131"/>
      <c r="AB640" s="132"/>
      <c r="AC640" s="132"/>
      <c r="AD640" s="132"/>
      <c r="AE640" s="132"/>
      <c r="AF640" s="132"/>
      <c r="AG640" s="132"/>
      <c r="AH640" s="132"/>
      <c r="AI640" s="132"/>
      <c r="AJ640" s="132"/>
      <c r="AK640" s="132"/>
      <c r="AL640" s="132"/>
      <c r="AM640" s="132"/>
      <c r="AN640" s="132"/>
      <c r="AO640" s="132"/>
      <c r="AP640" s="132"/>
      <c r="AQ640" s="132"/>
      <c r="AR640" s="132"/>
      <c r="AS640" s="132"/>
      <c r="AT640" s="132"/>
      <c r="AU640" s="132"/>
      <c r="AV640" s="132"/>
      <c r="AW640" s="132"/>
      <c r="AX640" s="132"/>
      <c r="AY640" s="132"/>
      <c r="AZ640" s="132"/>
      <c r="BA640" s="132"/>
    </row>
    <row r="641" spans="2:53" s="127" customFormat="1" x14ac:dyDescent="0.25">
      <c r="B641" s="128"/>
      <c r="C641" s="128"/>
      <c r="D641" s="128"/>
      <c r="E641" s="128"/>
      <c r="F641" s="128"/>
      <c r="G641" s="128"/>
      <c r="H641" s="128"/>
      <c r="I641" s="371"/>
      <c r="J641" s="371"/>
      <c r="K641" s="623"/>
      <c r="L641" s="129"/>
      <c r="M641" s="130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  <c r="AA641" s="131"/>
      <c r="AB641" s="132"/>
      <c r="AC641" s="132"/>
      <c r="AD641" s="132"/>
      <c r="AE641" s="132"/>
      <c r="AF641" s="132"/>
      <c r="AG641" s="132"/>
      <c r="AH641" s="132"/>
      <c r="AI641" s="132"/>
      <c r="AJ641" s="132"/>
      <c r="AK641" s="132"/>
      <c r="AL641" s="132"/>
      <c r="AM641" s="132"/>
      <c r="AN641" s="132"/>
      <c r="AO641" s="132"/>
      <c r="AP641" s="132"/>
      <c r="AQ641" s="132"/>
      <c r="AR641" s="132"/>
      <c r="AS641" s="132"/>
      <c r="AT641" s="132"/>
      <c r="AU641" s="132"/>
      <c r="AV641" s="132"/>
      <c r="AW641" s="132"/>
      <c r="AX641" s="132"/>
      <c r="AY641" s="132"/>
      <c r="AZ641" s="132"/>
      <c r="BA641" s="132"/>
    </row>
    <row r="642" spans="2:53" s="127" customFormat="1" x14ac:dyDescent="0.25">
      <c r="B642" s="128"/>
      <c r="C642" s="128"/>
      <c r="D642" s="128"/>
      <c r="E642" s="128"/>
      <c r="F642" s="128"/>
      <c r="G642" s="128"/>
      <c r="H642" s="128"/>
      <c r="I642" s="371"/>
      <c r="J642" s="371"/>
      <c r="K642" s="623"/>
      <c r="L642" s="129"/>
      <c r="M642" s="130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  <c r="AA642" s="131"/>
      <c r="AB642" s="132"/>
      <c r="AC642" s="132"/>
      <c r="AD642" s="132"/>
      <c r="AE642" s="132"/>
      <c r="AF642" s="132"/>
      <c r="AG642" s="132"/>
      <c r="AH642" s="132"/>
      <c r="AI642" s="132"/>
      <c r="AJ642" s="132"/>
      <c r="AK642" s="132"/>
      <c r="AL642" s="132"/>
      <c r="AM642" s="132"/>
      <c r="AN642" s="132"/>
      <c r="AO642" s="132"/>
      <c r="AP642" s="132"/>
      <c r="AQ642" s="132"/>
      <c r="AR642" s="132"/>
      <c r="AS642" s="132"/>
      <c r="AT642" s="132"/>
      <c r="AU642" s="132"/>
      <c r="AV642" s="132"/>
      <c r="AW642" s="132"/>
      <c r="AX642" s="132"/>
      <c r="AY642" s="132"/>
      <c r="AZ642" s="132"/>
      <c r="BA642" s="132"/>
    </row>
    <row r="643" spans="2:53" s="127" customFormat="1" x14ac:dyDescent="0.25">
      <c r="B643" s="128"/>
      <c r="C643" s="128"/>
      <c r="D643" s="128"/>
      <c r="E643" s="128"/>
      <c r="F643" s="128"/>
      <c r="G643" s="128"/>
      <c r="H643" s="128"/>
      <c r="I643" s="371"/>
      <c r="J643" s="371"/>
      <c r="K643" s="623"/>
      <c r="L643" s="129"/>
      <c r="M643" s="130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  <c r="AA643" s="131"/>
      <c r="AB643" s="132"/>
      <c r="AC643" s="132"/>
      <c r="AD643" s="132"/>
      <c r="AE643" s="132"/>
      <c r="AF643" s="132"/>
      <c r="AG643" s="132"/>
      <c r="AH643" s="132"/>
      <c r="AI643" s="132"/>
      <c r="AJ643" s="132"/>
      <c r="AK643" s="132"/>
      <c r="AL643" s="132"/>
      <c r="AM643" s="132"/>
      <c r="AN643" s="132"/>
      <c r="AO643" s="132"/>
      <c r="AP643" s="132"/>
      <c r="AQ643" s="132"/>
      <c r="AR643" s="132"/>
      <c r="AS643" s="132"/>
      <c r="AT643" s="132"/>
      <c r="AU643" s="132"/>
      <c r="AV643" s="132"/>
      <c r="AW643" s="132"/>
      <c r="AX643" s="132"/>
      <c r="AY643" s="132"/>
      <c r="AZ643" s="132"/>
      <c r="BA643" s="132"/>
    </row>
    <row r="644" spans="2:53" s="127" customFormat="1" x14ac:dyDescent="0.25">
      <c r="B644" s="128"/>
      <c r="C644" s="128"/>
      <c r="D644" s="128"/>
      <c r="E644" s="128"/>
      <c r="F644" s="128"/>
      <c r="G644" s="128"/>
      <c r="H644" s="128"/>
      <c r="I644" s="371"/>
      <c r="J644" s="371"/>
      <c r="K644" s="623"/>
      <c r="L644" s="129"/>
      <c r="M644" s="130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  <c r="AA644" s="131"/>
      <c r="AB644" s="132"/>
      <c r="AC644" s="132"/>
      <c r="AD644" s="132"/>
      <c r="AE644" s="132"/>
      <c r="AF644" s="132"/>
      <c r="AG644" s="132"/>
      <c r="AH644" s="132"/>
      <c r="AI644" s="132"/>
      <c r="AJ644" s="132"/>
      <c r="AK644" s="132"/>
      <c r="AL644" s="132"/>
      <c r="AM644" s="132"/>
      <c r="AN644" s="132"/>
      <c r="AO644" s="132"/>
      <c r="AP644" s="132"/>
      <c r="AQ644" s="132"/>
      <c r="AR644" s="132"/>
      <c r="AS644" s="132"/>
      <c r="AT644" s="132"/>
      <c r="AU644" s="132"/>
      <c r="AV644" s="132"/>
      <c r="AW644" s="132"/>
      <c r="AX644" s="132"/>
      <c r="AY644" s="132"/>
      <c r="AZ644" s="132"/>
      <c r="BA644" s="132"/>
    </row>
    <row r="645" spans="2:53" s="127" customFormat="1" x14ac:dyDescent="0.25">
      <c r="B645" s="128"/>
      <c r="C645" s="128"/>
      <c r="D645" s="128"/>
      <c r="E645" s="128"/>
      <c r="F645" s="128"/>
      <c r="G645" s="128"/>
      <c r="H645" s="128"/>
      <c r="I645" s="371"/>
      <c r="J645" s="371"/>
      <c r="K645" s="623"/>
      <c r="L645" s="129"/>
      <c r="M645" s="130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  <c r="AA645" s="131"/>
      <c r="AB645" s="132"/>
      <c r="AC645" s="132"/>
      <c r="AD645" s="132"/>
      <c r="AE645" s="132"/>
      <c r="AF645" s="132"/>
      <c r="AG645" s="132"/>
      <c r="AH645" s="132"/>
      <c r="AI645" s="132"/>
      <c r="AJ645" s="132"/>
      <c r="AK645" s="132"/>
      <c r="AL645" s="132"/>
      <c r="AM645" s="132"/>
      <c r="AN645" s="132"/>
      <c r="AO645" s="132"/>
      <c r="AP645" s="132"/>
      <c r="AQ645" s="132"/>
      <c r="AR645" s="132"/>
      <c r="AS645" s="132"/>
      <c r="AT645" s="132"/>
      <c r="AU645" s="132"/>
      <c r="AV645" s="132"/>
      <c r="AW645" s="132"/>
      <c r="AX645" s="132"/>
      <c r="AY645" s="132"/>
      <c r="AZ645" s="132"/>
      <c r="BA645" s="132"/>
    </row>
    <row r="646" spans="2:53" s="127" customFormat="1" x14ac:dyDescent="0.25">
      <c r="B646" s="128"/>
      <c r="C646" s="128"/>
      <c r="D646" s="128"/>
      <c r="E646" s="128"/>
      <c r="F646" s="128"/>
      <c r="G646" s="128"/>
      <c r="H646" s="128"/>
      <c r="I646" s="371"/>
      <c r="J646" s="371"/>
      <c r="K646" s="623"/>
      <c r="L646" s="129"/>
      <c r="M646" s="130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  <c r="AA646" s="131"/>
      <c r="AB646" s="132"/>
      <c r="AC646" s="132"/>
      <c r="AD646" s="132"/>
      <c r="AE646" s="132"/>
      <c r="AF646" s="132"/>
      <c r="AG646" s="132"/>
      <c r="AH646" s="132"/>
      <c r="AI646" s="132"/>
      <c r="AJ646" s="132"/>
      <c r="AK646" s="132"/>
      <c r="AL646" s="132"/>
      <c r="AM646" s="132"/>
      <c r="AN646" s="132"/>
      <c r="AO646" s="132"/>
      <c r="AP646" s="132"/>
      <c r="AQ646" s="132"/>
      <c r="AR646" s="132"/>
      <c r="AS646" s="132"/>
      <c r="AT646" s="132"/>
      <c r="AU646" s="132"/>
      <c r="AV646" s="132"/>
      <c r="AW646" s="132"/>
      <c r="AX646" s="132"/>
      <c r="AY646" s="132"/>
      <c r="AZ646" s="132"/>
      <c r="BA646" s="132"/>
    </row>
    <row r="647" spans="2:53" s="127" customFormat="1" x14ac:dyDescent="0.25">
      <c r="B647" s="128"/>
      <c r="C647" s="128"/>
      <c r="D647" s="128"/>
      <c r="E647" s="128"/>
      <c r="F647" s="128"/>
      <c r="G647" s="128"/>
      <c r="H647" s="128"/>
      <c r="I647" s="371"/>
      <c r="J647" s="371"/>
      <c r="K647" s="623"/>
      <c r="L647" s="129"/>
      <c r="M647" s="130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  <c r="AA647" s="131"/>
      <c r="AB647" s="132"/>
      <c r="AC647" s="132"/>
      <c r="AD647" s="132"/>
      <c r="AE647" s="132"/>
      <c r="AF647" s="132"/>
      <c r="AG647" s="132"/>
      <c r="AH647" s="132"/>
      <c r="AI647" s="132"/>
      <c r="AJ647" s="132"/>
      <c r="AK647" s="132"/>
      <c r="AL647" s="132"/>
      <c r="AM647" s="132"/>
      <c r="AN647" s="132"/>
      <c r="AO647" s="132"/>
      <c r="AP647" s="132"/>
      <c r="AQ647" s="132"/>
      <c r="AR647" s="132"/>
      <c r="AS647" s="132"/>
      <c r="AT647" s="132"/>
      <c r="AU647" s="132"/>
      <c r="AV647" s="132"/>
      <c r="AW647" s="132"/>
      <c r="AX647" s="132"/>
      <c r="AY647" s="132"/>
      <c r="AZ647" s="132"/>
      <c r="BA647" s="132"/>
    </row>
    <row r="648" spans="2:53" s="127" customFormat="1" x14ac:dyDescent="0.25">
      <c r="B648" s="128"/>
      <c r="C648" s="128"/>
      <c r="D648" s="128"/>
      <c r="E648" s="128"/>
      <c r="F648" s="128"/>
      <c r="G648" s="128"/>
      <c r="H648" s="128"/>
      <c r="I648" s="371"/>
      <c r="J648" s="371"/>
      <c r="K648" s="623"/>
      <c r="L648" s="129"/>
      <c r="M648" s="130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  <c r="AA648" s="131"/>
      <c r="AB648" s="132"/>
      <c r="AC648" s="132"/>
      <c r="AD648" s="132"/>
      <c r="AE648" s="132"/>
      <c r="AF648" s="132"/>
      <c r="AG648" s="132"/>
      <c r="AH648" s="132"/>
      <c r="AI648" s="132"/>
      <c r="AJ648" s="132"/>
      <c r="AK648" s="132"/>
      <c r="AL648" s="132"/>
      <c r="AM648" s="132"/>
      <c r="AN648" s="132"/>
      <c r="AO648" s="132"/>
      <c r="AP648" s="132"/>
      <c r="AQ648" s="132"/>
      <c r="AR648" s="132"/>
      <c r="AS648" s="132"/>
      <c r="AT648" s="132"/>
      <c r="AU648" s="132"/>
      <c r="AV648" s="132"/>
      <c r="AW648" s="132"/>
      <c r="AX648" s="132"/>
      <c r="AY648" s="132"/>
      <c r="AZ648" s="132"/>
      <c r="BA648" s="132"/>
    </row>
    <row r="649" spans="2:53" s="127" customFormat="1" x14ac:dyDescent="0.25">
      <c r="B649" s="128"/>
      <c r="C649" s="128"/>
      <c r="D649" s="128"/>
      <c r="E649" s="128"/>
      <c r="F649" s="128"/>
      <c r="G649" s="128"/>
      <c r="H649" s="128"/>
      <c r="I649" s="371"/>
      <c r="J649" s="371"/>
      <c r="K649" s="623"/>
      <c r="L649" s="129"/>
      <c r="M649" s="130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  <c r="AA649" s="131"/>
      <c r="AB649" s="132"/>
      <c r="AC649" s="132"/>
      <c r="AD649" s="132"/>
      <c r="AE649" s="132"/>
      <c r="AF649" s="132"/>
      <c r="AG649" s="132"/>
      <c r="AH649" s="132"/>
      <c r="AI649" s="132"/>
      <c r="AJ649" s="132"/>
      <c r="AK649" s="132"/>
      <c r="AL649" s="132"/>
      <c r="AM649" s="132"/>
      <c r="AN649" s="132"/>
      <c r="AO649" s="132"/>
      <c r="AP649" s="132"/>
      <c r="AQ649" s="132"/>
      <c r="AR649" s="132"/>
      <c r="AS649" s="132"/>
      <c r="AT649" s="132"/>
      <c r="AU649" s="132"/>
      <c r="AV649" s="132"/>
      <c r="AW649" s="132"/>
      <c r="AX649" s="132"/>
      <c r="AY649" s="132"/>
      <c r="AZ649" s="132"/>
      <c r="BA649" s="132"/>
    </row>
    <row r="650" spans="2:53" s="127" customFormat="1" x14ac:dyDescent="0.25">
      <c r="B650" s="128"/>
      <c r="C650" s="128"/>
      <c r="D650" s="128"/>
      <c r="E650" s="128"/>
      <c r="F650" s="128"/>
      <c r="G650" s="128"/>
      <c r="H650" s="128"/>
      <c r="I650" s="371"/>
      <c r="J650" s="371"/>
      <c r="K650" s="623"/>
      <c r="L650" s="129"/>
      <c r="M650" s="130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  <c r="AA650" s="131"/>
      <c r="AB650" s="132"/>
      <c r="AC650" s="132"/>
      <c r="AD650" s="132"/>
      <c r="AE650" s="132"/>
      <c r="AF650" s="132"/>
      <c r="AG650" s="132"/>
      <c r="AH650" s="132"/>
      <c r="AI650" s="132"/>
      <c r="AJ650" s="132"/>
      <c r="AK650" s="132"/>
      <c r="AL650" s="132"/>
      <c r="AM650" s="132"/>
      <c r="AN650" s="132"/>
      <c r="AO650" s="132"/>
      <c r="AP650" s="132"/>
      <c r="AQ650" s="132"/>
      <c r="AR650" s="132"/>
      <c r="AS650" s="132"/>
      <c r="AT650" s="132"/>
      <c r="AU650" s="132"/>
      <c r="AV650" s="132"/>
      <c r="AW650" s="132"/>
      <c r="AX650" s="132"/>
      <c r="AY650" s="132"/>
      <c r="AZ650" s="132"/>
      <c r="BA650" s="132"/>
    </row>
    <row r="651" spans="2:53" s="127" customFormat="1" x14ac:dyDescent="0.25">
      <c r="B651" s="128"/>
      <c r="C651" s="128"/>
      <c r="D651" s="128"/>
      <c r="E651" s="128"/>
      <c r="F651" s="128"/>
      <c r="G651" s="128"/>
      <c r="H651" s="128"/>
      <c r="I651" s="371"/>
      <c r="J651" s="371"/>
      <c r="K651" s="623"/>
      <c r="L651" s="129"/>
      <c r="M651" s="130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  <c r="AA651" s="131"/>
      <c r="AB651" s="132"/>
      <c r="AC651" s="132"/>
      <c r="AD651" s="132"/>
      <c r="AE651" s="132"/>
      <c r="AF651" s="132"/>
      <c r="AG651" s="132"/>
      <c r="AH651" s="132"/>
      <c r="AI651" s="132"/>
      <c r="AJ651" s="132"/>
      <c r="AK651" s="132"/>
      <c r="AL651" s="132"/>
      <c r="AM651" s="132"/>
      <c r="AN651" s="132"/>
      <c r="AO651" s="132"/>
      <c r="AP651" s="132"/>
      <c r="AQ651" s="132"/>
      <c r="AR651" s="132"/>
      <c r="AS651" s="132"/>
      <c r="AT651" s="132"/>
      <c r="AU651" s="132"/>
      <c r="AV651" s="132"/>
      <c r="AW651" s="132"/>
      <c r="AX651" s="132"/>
      <c r="AY651" s="132"/>
      <c r="AZ651" s="132"/>
      <c r="BA651" s="132"/>
    </row>
    <row r="652" spans="2:53" s="127" customFormat="1" x14ac:dyDescent="0.25">
      <c r="B652" s="128"/>
      <c r="C652" s="128"/>
      <c r="D652" s="128"/>
      <c r="E652" s="128"/>
      <c r="F652" s="128"/>
      <c r="G652" s="128"/>
      <c r="H652" s="128"/>
      <c r="I652" s="371"/>
      <c r="J652" s="371"/>
      <c r="K652" s="623"/>
      <c r="L652" s="129"/>
      <c r="M652" s="130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  <c r="AA652" s="131"/>
      <c r="AB652" s="132"/>
      <c r="AC652" s="132"/>
      <c r="AD652" s="132"/>
      <c r="AE652" s="132"/>
      <c r="AF652" s="132"/>
      <c r="AG652" s="132"/>
      <c r="AH652" s="132"/>
      <c r="AI652" s="132"/>
      <c r="AJ652" s="132"/>
      <c r="AK652" s="132"/>
      <c r="AL652" s="132"/>
      <c r="AM652" s="132"/>
      <c r="AN652" s="132"/>
      <c r="AO652" s="132"/>
      <c r="AP652" s="132"/>
      <c r="AQ652" s="132"/>
      <c r="AR652" s="132"/>
      <c r="AS652" s="132"/>
      <c r="AT652" s="132"/>
      <c r="AU652" s="132"/>
      <c r="AV652" s="132"/>
      <c r="AW652" s="132"/>
      <c r="AX652" s="132"/>
      <c r="AY652" s="132"/>
      <c r="AZ652" s="132"/>
      <c r="BA652" s="132"/>
    </row>
    <row r="653" spans="2:53" s="127" customFormat="1" x14ac:dyDescent="0.25">
      <c r="B653" s="128"/>
      <c r="C653" s="128"/>
      <c r="D653" s="128"/>
      <c r="E653" s="128"/>
      <c r="F653" s="128"/>
      <c r="G653" s="128"/>
      <c r="H653" s="128"/>
      <c r="I653" s="371"/>
      <c r="J653" s="371"/>
      <c r="K653" s="623"/>
      <c r="L653" s="129"/>
      <c r="M653" s="130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  <c r="AA653" s="131"/>
      <c r="AB653" s="132"/>
      <c r="AC653" s="132"/>
      <c r="AD653" s="132"/>
      <c r="AE653" s="132"/>
      <c r="AF653" s="132"/>
      <c r="AG653" s="132"/>
      <c r="AH653" s="132"/>
      <c r="AI653" s="132"/>
      <c r="AJ653" s="132"/>
      <c r="AK653" s="132"/>
      <c r="AL653" s="132"/>
      <c r="AM653" s="132"/>
      <c r="AN653" s="132"/>
      <c r="AO653" s="132"/>
      <c r="AP653" s="132"/>
      <c r="AQ653" s="132"/>
      <c r="AR653" s="132"/>
      <c r="AS653" s="132"/>
      <c r="AT653" s="132"/>
      <c r="AU653" s="132"/>
      <c r="AV653" s="132"/>
      <c r="AW653" s="132"/>
      <c r="AX653" s="132"/>
      <c r="AY653" s="132"/>
      <c r="AZ653" s="132"/>
      <c r="BA653" s="132"/>
    </row>
    <row r="654" spans="2:53" s="127" customFormat="1" x14ac:dyDescent="0.25">
      <c r="B654" s="128"/>
      <c r="C654" s="128"/>
      <c r="D654" s="128"/>
      <c r="E654" s="128"/>
      <c r="F654" s="128"/>
      <c r="G654" s="128"/>
      <c r="H654" s="128"/>
      <c r="I654" s="371"/>
      <c r="J654" s="371"/>
      <c r="K654" s="623"/>
      <c r="L654" s="129"/>
      <c r="M654" s="130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  <c r="AA654" s="131"/>
      <c r="AB654" s="132"/>
      <c r="AC654" s="132"/>
      <c r="AD654" s="132"/>
      <c r="AE654" s="132"/>
      <c r="AF654" s="132"/>
      <c r="AG654" s="132"/>
      <c r="AH654" s="132"/>
      <c r="AI654" s="132"/>
      <c r="AJ654" s="132"/>
      <c r="AK654" s="132"/>
      <c r="AL654" s="132"/>
      <c r="AM654" s="132"/>
      <c r="AN654" s="132"/>
      <c r="AO654" s="132"/>
      <c r="AP654" s="132"/>
      <c r="AQ654" s="132"/>
      <c r="AR654" s="132"/>
      <c r="AS654" s="132"/>
      <c r="AT654" s="132"/>
      <c r="AU654" s="132"/>
      <c r="AV654" s="132"/>
      <c r="AW654" s="132"/>
      <c r="AX654" s="132"/>
      <c r="AY654" s="132"/>
      <c r="AZ654" s="132"/>
      <c r="BA654" s="132"/>
    </row>
    <row r="655" spans="2:53" s="127" customFormat="1" x14ac:dyDescent="0.25">
      <c r="B655" s="128"/>
      <c r="C655" s="128"/>
      <c r="D655" s="128"/>
      <c r="E655" s="128"/>
      <c r="F655" s="128"/>
      <c r="G655" s="128"/>
      <c r="H655" s="128"/>
      <c r="I655" s="371"/>
      <c r="J655" s="371"/>
      <c r="K655" s="623"/>
      <c r="L655" s="129"/>
      <c r="M655" s="130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  <c r="AA655" s="131"/>
      <c r="AB655" s="132"/>
      <c r="AC655" s="132"/>
      <c r="AD655" s="132"/>
      <c r="AE655" s="132"/>
      <c r="AF655" s="132"/>
      <c r="AG655" s="132"/>
      <c r="AH655" s="132"/>
      <c r="AI655" s="132"/>
      <c r="AJ655" s="132"/>
      <c r="AK655" s="132"/>
      <c r="AL655" s="132"/>
      <c r="AM655" s="132"/>
      <c r="AN655" s="132"/>
      <c r="AO655" s="132"/>
      <c r="AP655" s="132"/>
      <c r="AQ655" s="132"/>
      <c r="AR655" s="132"/>
      <c r="AS655" s="132"/>
      <c r="AT655" s="132"/>
      <c r="AU655" s="132"/>
      <c r="AV655" s="132"/>
      <c r="AW655" s="132"/>
      <c r="AX655" s="132"/>
      <c r="AY655" s="132"/>
      <c r="AZ655" s="132"/>
      <c r="BA655" s="132"/>
    </row>
    <row r="656" spans="2:53" s="127" customFormat="1" x14ac:dyDescent="0.25">
      <c r="B656" s="128"/>
      <c r="C656" s="128"/>
      <c r="D656" s="128"/>
      <c r="E656" s="128"/>
      <c r="F656" s="128"/>
      <c r="G656" s="128"/>
      <c r="H656" s="128"/>
      <c r="I656" s="371"/>
      <c r="J656" s="371"/>
      <c r="K656" s="623"/>
      <c r="L656" s="129"/>
      <c r="M656" s="130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  <c r="AA656" s="131"/>
      <c r="AB656" s="132"/>
      <c r="AC656" s="132"/>
      <c r="AD656" s="132"/>
      <c r="AE656" s="132"/>
      <c r="AF656" s="132"/>
      <c r="AG656" s="132"/>
      <c r="AH656" s="132"/>
      <c r="AI656" s="132"/>
      <c r="AJ656" s="132"/>
      <c r="AK656" s="132"/>
      <c r="AL656" s="132"/>
      <c r="AM656" s="132"/>
      <c r="AN656" s="132"/>
      <c r="AO656" s="132"/>
      <c r="AP656" s="132"/>
      <c r="AQ656" s="132"/>
      <c r="AR656" s="132"/>
      <c r="AS656" s="132"/>
      <c r="AT656" s="132"/>
      <c r="AU656" s="132"/>
      <c r="AV656" s="132"/>
      <c r="AW656" s="132"/>
      <c r="AX656" s="132"/>
      <c r="AY656" s="132"/>
      <c r="AZ656" s="132"/>
      <c r="BA656" s="132"/>
    </row>
    <row r="657" spans="2:53" s="127" customFormat="1" x14ac:dyDescent="0.25">
      <c r="B657" s="128"/>
      <c r="C657" s="128"/>
      <c r="D657" s="128"/>
      <c r="E657" s="128"/>
      <c r="F657" s="128"/>
      <c r="G657" s="128"/>
      <c r="H657" s="128"/>
      <c r="I657" s="371"/>
      <c r="J657" s="371"/>
      <c r="K657" s="623"/>
      <c r="L657" s="129"/>
      <c r="M657" s="130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  <c r="AA657" s="131"/>
      <c r="AB657" s="132"/>
      <c r="AC657" s="132"/>
      <c r="AD657" s="132"/>
      <c r="AE657" s="132"/>
      <c r="AF657" s="132"/>
      <c r="AG657" s="132"/>
      <c r="AH657" s="132"/>
      <c r="AI657" s="132"/>
      <c r="AJ657" s="132"/>
      <c r="AK657" s="132"/>
      <c r="AL657" s="132"/>
      <c r="AM657" s="132"/>
      <c r="AN657" s="132"/>
      <c r="AO657" s="132"/>
      <c r="AP657" s="132"/>
      <c r="AQ657" s="132"/>
      <c r="AR657" s="132"/>
      <c r="AS657" s="132"/>
      <c r="AT657" s="132"/>
      <c r="AU657" s="132"/>
      <c r="AV657" s="132"/>
      <c r="AW657" s="132"/>
      <c r="AX657" s="132"/>
      <c r="AY657" s="132"/>
      <c r="AZ657" s="132"/>
      <c r="BA657" s="132"/>
    </row>
    <row r="658" spans="2:53" s="127" customFormat="1" x14ac:dyDescent="0.25">
      <c r="B658" s="128"/>
      <c r="C658" s="128"/>
      <c r="D658" s="128"/>
      <c r="E658" s="128"/>
      <c r="F658" s="128"/>
      <c r="G658" s="128"/>
      <c r="H658" s="128"/>
      <c r="I658" s="371"/>
      <c r="J658" s="371"/>
      <c r="K658" s="623"/>
      <c r="L658" s="129"/>
      <c r="M658" s="130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  <c r="AA658" s="131"/>
      <c r="AB658" s="132"/>
      <c r="AC658" s="132"/>
      <c r="AD658" s="132"/>
      <c r="AE658" s="132"/>
      <c r="AF658" s="132"/>
      <c r="AG658" s="132"/>
      <c r="AH658" s="132"/>
      <c r="AI658" s="132"/>
      <c r="AJ658" s="132"/>
      <c r="AK658" s="132"/>
      <c r="AL658" s="132"/>
      <c r="AM658" s="132"/>
      <c r="AN658" s="132"/>
      <c r="AO658" s="132"/>
      <c r="AP658" s="132"/>
      <c r="AQ658" s="132"/>
      <c r="AR658" s="132"/>
      <c r="AS658" s="132"/>
      <c r="AT658" s="132"/>
      <c r="AU658" s="132"/>
      <c r="AV658" s="132"/>
      <c r="AW658" s="132"/>
      <c r="AX658" s="132"/>
      <c r="AY658" s="132"/>
      <c r="AZ658" s="132"/>
      <c r="BA658" s="132"/>
    </row>
    <row r="659" spans="2:53" s="127" customFormat="1" x14ac:dyDescent="0.25">
      <c r="B659" s="128"/>
      <c r="C659" s="128"/>
      <c r="D659" s="128"/>
      <c r="E659" s="128"/>
      <c r="F659" s="128"/>
      <c r="G659" s="128"/>
      <c r="H659" s="128"/>
      <c r="I659" s="371"/>
      <c r="J659" s="371"/>
      <c r="K659" s="623"/>
      <c r="L659" s="129"/>
      <c r="M659" s="130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  <c r="AA659" s="131"/>
      <c r="AB659" s="132"/>
      <c r="AC659" s="132"/>
      <c r="AD659" s="132"/>
      <c r="AE659" s="132"/>
      <c r="AF659" s="132"/>
      <c r="AG659" s="132"/>
      <c r="AH659" s="132"/>
      <c r="AI659" s="132"/>
      <c r="AJ659" s="132"/>
      <c r="AK659" s="132"/>
      <c r="AL659" s="132"/>
      <c r="AM659" s="132"/>
      <c r="AN659" s="132"/>
      <c r="AO659" s="132"/>
      <c r="AP659" s="132"/>
      <c r="AQ659" s="132"/>
      <c r="AR659" s="132"/>
      <c r="AS659" s="132"/>
      <c r="AT659" s="132"/>
      <c r="AU659" s="132"/>
      <c r="AV659" s="132"/>
      <c r="AW659" s="132"/>
      <c r="AX659" s="132"/>
      <c r="AY659" s="132"/>
      <c r="AZ659" s="132"/>
      <c r="BA659" s="132"/>
    </row>
    <row r="660" spans="2:53" s="127" customFormat="1" x14ac:dyDescent="0.25">
      <c r="B660" s="128"/>
      <c r="C660" s="128"/>
      <c r="D660" s="128"/>
      <c r="E660" s="128"/>
      <c r="F660" s="128"/>
      <c r="G660" s="128"/>
      <c r="H660" s="128"/>
      <c r="I660" s="371"/>
      <c r="J660" s="371"/>
      <c r="K660" s="623"/>
      <c r="L660" s="129"/>
      <c r="M660" s="130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  <c r="AA660" s="131"/>
      <c r="AB660" s="132"/>
      <c r="AC660" s="132"/>
      <c r="AD660" s="132"/>
      <c r="AE660" s="132"/>
      <c r="AF660" s="132"/>
      <c r="AG660" s="132"/>
      <c r="AH660" s="132"/>
      <c r="AI660" s="132"/>
      <c r="AJ660" s="132"/>
      <c r="AK660" s="132"/>
      <c r="AL660" s="132"/>
      <c r="AM660" s="132"/>
      <c r="AN660" s="132"/>
      <c r="AO660" s="132"/>
      <c r="AP660" s="132"/>
      <c r="AQ660" s="132"/>
      <c r="AR660" s="132"/>
      <c r="AS660" s="132"/>
      <c r="AT660" s="132"/>
      <c r="AU660" s="132"/>
      <c r="AV660" s="132"/>
      <c r="AW660" s="132"/>
      <c r="AX660" s="132"/>
      <c r="AY660" s="132"/>
      <c r="AZ660" s="132"/>
      <c r="BA660" s="132"/>
    </row>
    <row r="661" spans="2:53" s="127" customFormat="1" x14ac:dyDescent="0.25">
      <c r="B661" s="128"/>
      <c r="C661" s="128"/>
      <c r="D661" s="128"/>
      <c r="E661" s="128"/>
      <c r="F661" s="128"/>
      <c r="G661" s="128"/>
      <c r="H661" s="128"/>
      <c r="I661" s="371"/>
      <c r="J661" s="371"/>
      <c r="K661" s="623"/>
      <c r="L661" s="129"/>
      <c r="M661" s="130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  <c r="AA661" s="131"/>
      <c r="AB661" s="132"/>
      <c r="AC661" s="132"/>
      <c r="AD661" s="132"/>
      <c r="AE661" s="132"/>
      <c r="AF661" s="132"/>
      <c r="AG661" s="132"/>
      <c r="AH661" s="132"/>
      <c r="AI661" s="132"/>
      <c r="AJ661" s="132"/>
      <c r="AK661" s="132"/>
      <c r="AL661" s="132"/>
      <c r="AM661" s="132"/>
      <c r="AN661" s="132"/>
      <c r="AO661" s="132"/>
      <c r="AP661" s="132"/>
      <c r="AQ661" s="132"/>
      <c r="AR661" s="132"/>
      <c r="AS661" s="132"/>
      <c r="AT661" s="132"/>
      <c r="AU661" s="132"/>
      <c r="AV661" s="132"/>
      <c r="AW661" s="132"/>
      <c r="AX661" s="132"/>
      <c r="AY661" s="132"/>
      <c r="AZ661" s="132"/>
      <c r="BA661" s="132"/>
    </row>
    <row r="662" spans="2:53" s="127" customFormat="1" x14ac:dyDescent="0.25">
      <c r="B662" s="128"/>
      <c r="C662" s="128"/>
      <c r="D662" s="128"/>
      <c r="E662" s="128"/>
      <c r="F662" s="128"/>
      <c r="G662" s="128"/>
      <c r="H662" s="128"/>
      <c r="I662" s="371"/>
      <c r="J662" s="371"/>
      <c r="K662" s="623"/>
      <c r="L662" s="129"/>
      <c r="M662" s="130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  <c r="Y662" s="131"/>
      <c r="Z662" s="131"/>
      <c r="AA662" s="131"/>
      <c r="AB662" s="132"/>
      <c r="AC662" s="132"/>
      <c r="AD662" s="132"/>
      <c r="AE662" s="132"/>
      <c r="AF662" s="132"/>
      <c r="AG662" s="132"/>
      <c r="AH662" s="132"/>
      <c r="AI662" s="132"/>
      <c r="AJ662" s="132"/>
      <c r="AK662" s="132"/>
      <c r="AL662" s="132"/>
      <c r="AM662" s="132"/>
      <c r="AN662" s="132"/>
      <c r="AO662" s="132"/>
      <c r="AP662" s="132"/>
      <c r="AQ662" s="132"/>
      <c r="AR662" s="132"/>
      <c r="AS662" s="132"/>
      <c r="AT662" s="132"/>
      <c r="AU662" s="132"/>
      <c r="AV662" s="132"/>
      <c r="AW662" s="132"/>
      <c r="AX662" s="132"/>
      <c r="AY662" s="132"/>
      <c r="AZ662" s="132"/>
      <c r="BA662" s="132"/>
    </row>
    <row r="663" spans="2:53" s="127" customFormat="1" x14ac:dyDescent="0.25">
      <c r="B663" s="128"/>
      <c r="C663" s="128"/>
      <c r="D663" s="128"/>
      <c r="E663" s="128"/>
      <c r="F663" s="128"/>
      <c r="G663" s="128"/>
      <c r="H663" s="128"/>
      <c r="I663" s="371"/>
      <c r="J663" s="371"/>
      <c r="K663" s="623"/>
      <c r="L663" s="129"/>
      <c r="M663" s="130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  <c r="Y663" s="131"/>
      <c r="Z663" s="131"/>
      <c r="AA663" s="131"/>
      <c r="AB663" s="132"/>
      <c r="AC663" s="132"/>
      <c r="AD663" s="132"/>
      <c r="AE663" s="132"/>
      <c r="AF663" s="132"/>
      <c r="AG663" s="132"/>
      <c r="AH663" s="132"/>
      <c r="AI663" s="132"/>
      <c r="AJ663" s="132"/>
      <c r="AK663" s="132"/>
      <c r="AL663" s="132"/>
      <c r="AM663" s="132"/>
      <c r="AN663" s="132"/>
      <c r="AO663" s="132"/>
      <c r="AP663" s="132"/>
      <c r="AQ663" s="132"/>
      <c r="AR663" s="132"/>
      <c r="AS663" s="132"/>
      <c r="AT663" s="132"/>
      <c r="AU663" s="132"/>
      <c r="AV663" s="132"/>
      <c r="AW663" s="132"/>
      <c r="AX663" s="132"/>
      <c r="AY663" s="132"/>
      <c r="AZ663" s="132"/>
      <c r="BA663" s="132"/>
    </row>
  </sheetData>
  <sheetProtection algorithmName="SHA-512" hashValue="yRr15czEC+DUpRxB8A4rwF53nOBkjkkznDUc3sDJsBlJanJpIP73DcgwXzdGoYV1ykS2d6f2Bxhttnz7HXyuug==" saltValue="BqK+YXOk6hPinKLKHrU9Aw==" spinCount="100000" sheet="1" objects="1" scenarios="1"/>
  <mergeCells count="1784">
    <mergeCell ref="H31:H32"/>
    <mergeCell ref="I31:I32"/>
    <mergeCell ref="L31:L32"/>
    <mergeCell ref="M31:M32"/>
    <mergeCell ref="J33:J34"/>
    <mergeCell ref="B99:B100"/>
    <mergeCell ref="D99:D100"/>
    <mergeCell ref="E99:E100"/>
    <mergeCell ref="F99:F100"/>
    <mergeCell ref="G99:G100"/>
    <mergeCell ref="H99:H100"/>
    <mergeCell ref="I99:I100"/>
    <mergeCell ref="K99:K100"/>
    <mergeCell ref="L99:L100"/>
    <mergeCell ref="M99:M100"/>
    <mergeCell ref="J93:J94"/>
    <mergeCell ref="J99:J100"/>
    <mergeCell ref="L67:L68"/>
    <mergeCell ref="L75:L76"/>
    <mergeCell ref="E38:E39"/>
    <mergeCell ref="F38:F39"/>
    <mergeCell ref="G38:G39"/>
    <mergeCell ref="H38:H39"/>
    <mergeCell ref="D44:D45"/>
    <mergeCell ref="E44:E45"/>
    <mergeCell ref="F44:F45"/>
    <mergeCell ref="G33:G34"/>
    <mergeCell ref="K316:K321"/>
    <mergeCell ref="K370:K381"/>
    <mergeCell ref="K424:K435"/>
    <mergeCell ref="K536:K537"/>
    <mergeCell ref="K538:K539"/>
    <mergeCell ref="K478:K489"/>
    <mergeCell ref="P1:P2"/>
    <mergeCell ref="K75:K76"/>
    <mergeCell ref="K77:K78"/>
    <mergeCell ref="K120:K121"/>
    <mergeCell ref="K122:K123"/>
    <mergeCell ref="K178:K179"/>
    <mergeCell ref="K81:K82"/>
    <mergeCell ref="K83:K84"/>
    <mergeCell ref="K126:K127"/>
    <mergeCell ref="K128:K129"/>
    <mergeCell ref="K136:K137"/>
    <mergeCell ref="K147:K148"/>
    <mergeCell ref="K241:K242"/>
    <mergeCell ref="K243:K244"/>
    <mergeCell ref="K245:K246"/>
    <mergeCell ref="K253:K254"/>
    <mergeCell ref="M4:N4"/>
    <mergeCell ref="M5:N5"/>
    <mergeCell ref="L309:M311"/>
    <mergeCell ref="L238:L240"/>
    <mergeCell ref="L327:L328"/>
    <mergeCell ref="L329:L330"/>
    <mergeCell ref="L444:L445"/>
    <mergeCell ref="L428:L429"/>
    <mergeCell ref="L534:L535"/>
    <mergeCell ref="L506:L507"/>
    <mergeCell ref="F296:F297"/>
    <mergeCell ref="G296:G297"/>
    <mergeCell ref="H296:H297"/>
    <mergeCell ref="M231:M232"/>
    <mergeCell ref="L210:L211"/>
    <mergeCell ref="D269:D270"/>
    <mergeCell ref="E269:E270"/>
    <mergeCell ref="F269:F270"/>
    <mergeCell ref="G269:G270"/>
    <mergeCell ref="H245:H246"/>
    <mergeCell ref="M275:M276"/>
    <mergeCell ref="M279:M282"/>
    <mergeCell ref="M283:M284"/>
    <mergeCell ref="M292:M293"/>
    <mergeCell ref="M277:M278"/>
    <mergeCell ref="L273:L274"/>
    <mergeCell ref="L271:L272"/>
    <mergeCell ref="L243:L244"/>
    <mergeCell ref="M245:M246"/>
    <mergeCell ref="M247:M252"/>
    <mergeCell ref="M259:M260"/>
    <mergeCell ref="M261:M262"/>
    <mergeCell ref="M271:M272"/>
    <mergeCell ref="M263:M264"/>
    <mergeCell ref="E233:E234"/>
    <mergeCell ref="F233:F234"/>
    <mergeCell ref="G233:G234"/>
    <mergeCell ref="E283:E284"/>
    <mergeCell ref="L277:L278"/>
    <mergeCell ref="L233:L234"/>
    <mergeCell ref="L253:L254"/>
    <mergeCell ref="I283:I284"/>
    <mergeCell ref="D329:D330"/>
    <mergeCell ref="E329:E330"/>
    <mergeCell ref="F329:F330"/>
    <mergeCell ref="G329:G330"/>
    <mergeCell ref="H329:H330"/>
    <mergeCell ref="I329:I330"/>
    <mergeCell ref="A304:H304"/>
    <mergeCell ref="A305:H305"/>
    <mergeCell ref="B302:B303"/>
    <mergeCell ref="D302:D303"/>
    <mergeCell ref="E302:E303"/>
    <mergeCell ref="F302:F303"/>
    <mergeCell ref="G302:G303"/>
    <mergeCell ref="H302:H303"/>
    <mergeCell ref="I302:I303"/>
    <mergeCell ref="B225:B226"/>
    <mergeCell ref="D225:D226"/>
    <mergeCell ref="F225:F226"/>
    <mergeCell ref="G292:G293"/>
    <mergeCell ref="H292:H293"/>
    <mergeCell ref="I292:I293"/>
    <mergeCell ref="I300:I301"/>
    <mergeCell ref="B294:B295"/>
    <mergeCell ref="D294:D295"/>
    <mergeCell ref="E294:E295"/>
    <mergeCell ref="F294:F295"/>
    <mergeCell ref="G294:G295"/>
    <mergeCell ref="H294:H295"/>
    <mergeCell ref="B296:B297"/>
    <mergeCell ref="B235:B237"/>
    <mergeCell ref="B233:B234"/>
    <mergeCell ref="D233:D234"/>
    <mergeCell ref="E374:E375"/>
    <mergeCell ref="F374:F375"/>
    <mergeCell ref="G374:G375"/>
    <mergeCell ref="H374:H375"/>
    <mergeCell ref="M10:M11"/>
    <mergeCell ref="M147:M148"/>
    <mergeCell ref="M114:M125"/>
    <mergeCell ref="M126:M129"/>
    <mergeCell ref="G273:G274"/>
    <mergeCell ref="H273:H274"/>
    <mergeCell ref="I273:I274"/>
    <mergeCell ref="B271:B272"/>
    <mergeCell ref="C271:C272"/>
    <mergeCell ref="D271:D272"/>
    <mergeCell ref="E271:E272"/>
    <mergeCell ref="F271:F272"/>
    <mergeCell ref="G271:G272"/>
    <mergeCell ref="H271:H272"/>
    <mergeCell ref="I271:I272"/>
    <mergeCell ref="C269:C270"/>
    <mergeCell ref="M130:M133"/>
    <mergeCell ref="M136:M137"/>
    <mergeCell ref="M184:M185"/>
    <mergeCell ref="M154:M155"/>
    <mergeCell ref="B329:B330"/>
    <mergeCell ref="B331:B332"/>
    <mergeCell ref="D331:D332"/>
    <mergeCell ref="E331:E332"/>
    <mergeCell ref="F331:F332"/>
    <mergeCell ref="G331:G332"/>
    <mergeCell ref="H331:H332"/>
    <mergeCell ref="I331:I332"/>
    <mergeCell ref="M524:M527"/>
    <mergeCell ref="M528:M535"/>
    <mergeCell ref="M536:M539"/>
    <mergeCell ref="M542:M551"/>
    <mergeCell ref="M327:M328"/>
    <mergeCell ref="M329:M330"/>
    <mergeCell ref="M492:M499"/>
    <mergeCell ref="M502:M513"/>
    <mergeCell ref="M516:M521"/>
    <mergeCell ref="M454:M459"/>
    <mergeCell ref="M470:M475"/>
    <mergeCell ref="M478:M479"/>
    <mergeCell ref="M370:M381"/>
    <mergeCell ref="M384:M397"/>
    <mergeCell ref="M400:M411"/>
    <mergeCell ref="M414:M421"/>
    <mergeCell ref="M424:M435"/>
    <mergeCell ref="M448:M453"/>
    <mergeCell ref="L331:M334"/>
    <mergeCell ref="L394:L395"/>
    <mergeCell ref="L448:L453"/>
    <mergeCell ref="L454:L459"/>
    <mergeCell ref="L446:L447"/>
    <mergeCell ref="M3:N3"/>
    <mergeCell ref="M6:N7"/>
    <mergeCell ref="M8:N8"/>
    <mergeCell ref="M351:M354"/>
    <mergeCell ref="M355:M356"/>
    <mergeCell ref="M357:M358"/>
    <mergeCell ref="M359:M360"/>
    <mergeCell ref="M361:M362"/>
    <mergeCell ref="M363:M366"/>
    <mergeCell ref="M337:M338"/>
    <mergeCell ref="M339:M342"/>
    <mergeCell ref="M343:M346"/>
    <mergeCell ref="M347:M350"/>
    <mergeCell ref="M322:M324"/>
    <mergeCell ref="L9:M9"/>
    <mergeCell ref="M194:M196"/>
    <mergeCell ref="L221:M226"/>
    <mergeCell ref="L294:M299"/>
    <mergeCell ref="M140:M141"/>
    <mergeCell ref="M142:M143"/>
    <mergeCell ref="M180:M181"/>
    <mergeCell ref="M105:M107"/>
    <mergeCell ref="M108:M109"/>
    <mergeCell ref="M110:M111"/>
    <mergeCell ref="M112:M113"/>
    <mergeCell ref="M201:M203"/>
    <mergeCell ref="M210:M211"/>
    <mergeCell ref="M215:M216"/>
    <mergeCell ref="M217:M220"/>
    <mergeCell ref="M241:M244"/>
    <mergeCell ref="M253:M254"/>
    <mergeCell ref="M265:M266"/>
    <mergeCell ref="M300:M301"/>
    <mergeCell ref="L434:L435"/>
    <mergeCell ref="L388:L389"/>
    <mergeCell ref="L380:L381"/>
    <mergeCell ref="L302:L303"/>
    <mergeCell ref="M438:M447"/>
    <mergeCell ref="M273:M274"/>
    <mergeCell ref="L275:L276"/>
    <mergeCell ref="L89:L90"/>
    <mergeCell ref="L79:L80"/>
    <mergeCell ref="L300:L301"/>
    <mergeCell ref="L245:L246"/>
    <mergeCell ref="L241:L242"/>
    <mergeCell ref="M302:M303"/>
    <mergeCell ref="M186:M187"/>
    <mergeCell ref="M188:M189"/>
    <mergeCell ref="M192:M193"/>
    <mergeCell ref="M190:M191"/>
    <mergeCell ref="M75:M86"/>
    <mergeCell ref="M168:M169"/>
    <mergeCell ref="M170:M171"/>
    <mergeCell ref="M172:M173"/>
    <mergeCell ref="M178:M179"/>
    <mergeCell ref="M144:M146"/>
    <mergeCell ref="L180:L181"/>
    <mergeCell ref="L172:L173"/>
    <mergeCell ref="L154:L155"/>
    <mergeCell ref="L235:L237"/>
    <mergeCell ref="L140:L141"/>
    <mergeCell ref="L200:M200"/>
    <mergeCell ref="L345:L346"/>
    <mergeCell ref="M227:M230"/>
    <mergeCell ref="L132:L133"/>
    <mergeCell ref="L118:L119"/>
    <mergeCell ref="L114:L115"/>
    <mergeCell ref="L116:L117"/>
    <mergeCell ref="L124:L125"/>
    <mergeCell ref="M156:M157"/>
    <mergeCell ref="M158:M159"/>
    <mergeCell ref="M160:M162"/>
    <mergeCell ref="M163:M164"/>
    <mergeCell ref="M165:M167"/>
    <mergeCell ref="M138:M139"/>
    <mergeCell ref="L156:L157"/>
    <mergeCell ref="L163:L164"/>
    <mergeCell ref="L174:L175"/>
    <mergeCell ref="L170:L171"/>
    <mergeCell ref="L158:L159"/>
    <mergeCell ref="L97:L98"/>
    <mergeCell ref="L101:L102"/>
    <mergeCell ref="M101:M102"/>
    <mergeCell ref="L103:L104"/>
    <mergeCell ref="M103:M104"/>
    <mergeCell ref="L128:L129"/>
    <mergeCell ref="M20:M22"/>
    <mergeCell ref="M23:M25"/>
    <mergeCell ref="M134:M135"/>
    <mergeCell ref="L85:L86"/>
    <mergeCell ref="M89:M90"/>
    <mergeCell ref="M91:M92"/>
    <mergeCell ref="M93:M94"/>
    <mergeCell ref="M95:M96"/>
    <mergeCell ref="M97:M98"/>
    <mergeCell ref="L19:M19"/>
    <mergeCell ref="L74:M74"/>
    <mergeCell ref="M87:M88"/>
    <mergeCell ref="M63:M64"/>
    <mergeCell ref="M65:M66"/>
    <mergeCell ref="M69:M70"/>
    <mergeCell ref="M46:M47"/>
    <mergeCell ref="M48:M49"/>
    <mergeCell ref="M50:M52"/>
    <mergeCell ref="M53:M54"/>
    <mergeCell ref="M55:M56"/>
    <mergeCell ref="M59:M60"/>
    <mergeCell ref="M26:M28"/>
    <mergeCell ref="M29:M30"/>
    <mergeCell ref="M33:M34"/>
    <mergeCell ref="M35:M37"/>
    <mergeCell ref="M38:M40"/>
    <mergeCell ref="M44:M45"/>
    <mergeCell ref="L91:L92"/>
    <mergeCell ref="L77:L78"/>
    <mergeCell ref="L33:L34"/>
    <mergeCell ref="M67:M68"/>
    <mergeCell ref="L93:L94"/>
    <mergeCell ref="A555:H555"/>
    <mergeCell ref="A559:H559"/>
    <mergeCell ref="I365:I366"/>
    <mergeCell ref="A552:H552"/>
    <mergeCell ref="A553:H553"/>
    <mergeCell ref="A554:H554"/>
    <mergeCell ref="B10:B11"/>
    <mergeCell ref="D10:D11"/>
    <mergeCell ref="F10:F11"/>
    <mergeCell ref="B365:B366"/>
    <mergeCell ref="D365:D366"/>
    <mergeCell ref="E365:E366"/>
    <mergeCell ref="F365:F366"/>
    <mergeCell ref="G365:G366"/>
    <mergeCell ref="H365:H366"/>
    <mergeCell ref="I12:I13"/>
    <mergeCell ref="B16:B17"/>
    <mergeCell ref="D16:D17"/>
    <mergeCell ref="F16:F17"/>
    <mergeCell ref="I361:I362"/>
    <mergeCell ref="B363:B364"/>
    <mergeCell ref="D363:D364"/>
    <mergeCell ref="E363:E364"/>
    <mergeCell ref="F363:F364"/>
    <mergeCell ref="G363:G364"/>
    <mergeCell ref="H363:H364"/>
    <mergeCell ref="I363:I364"/>
    <mergeCell ref="B361:B362"/>
    <mergeCell ref="B269:B270"/>
    <mergeCell ref="B281:B282"/>
    <mergeCell ref="D281:D282"/>
    <mergeCell ref="E281:E282"/>
    <mergeCell ref="D361:D362"/>
    <mergeCell ref="E361:E362"/>
    <mergeCell ref="F361:F362"/>
    <mergeCell ref="G361:G362"/>
    <mergeCell ref="H361:H362"/>
    <mergeCell ref="L359:L360"/>
    <mergeCell ref="I357:I358"/>
    <mergeCell ref="L357:L358"/>
    <mergeCell ref="B359:B360"/>
    <mergeCell ref="D359:D360"/>
    <mergeCell ref="E359:E360"/>
    <mergeCell ref="F359:F360"/>
    <mergeCell ref="G359:G360"/>
    <mergeCell ref="H359:H360"/>
    <mergeCell ref="I359:I360"/>
    <mergeCell ref="B357:B358"/>
    <mergeCell ref="D357:D358"/>
    <mergeCell ref="E357:E358"/>
    <mergeCell ref="F357:F358"/>
    <mergeCell ref="G357:G358"/>
    <mergeCell ref="H357:H358"/>
    <mergeCell ref="I353:I354"/>
    <mergeCell ref="L353:L354"/>
    <mergeCell ref="B355:B356"/>
    <mergeCell ref="D355:D356"/>
    <mergeCell ref="E355:E356"/>
    <mergeCell ref="F355:F356"/>
    <mergeCell ref="G355:G356"/>
    <mergeCell ref="H355:H356"/>
    <mergeCell ref="I355:I356"/>
    <mergeCell ref="B353:B354"/>
    <mergeCell ref="D353:D354"/>
    <mergeCell ref="E353:E354"/>
    <mergeCell ref="F353:F354"/>
    <mergeCell ref="G353:G354"/>
    <mergeCell ref="H353:H354"/>
    <mergeCell ref="I349:I350"/>
    <mergeCell ref="B351:B352"/>
    <mergeCell ref="D351:D352"/>
    <mergeCell ref="E351:E352"/>
    <mergeCell ref="F351:F352"/>
    <mergeCell ref="G351:G352"/>
    <mergeCell ref="H351:H352"/>
    <mergeCell ref="I351:I352"/>
    <mergeCell ref="B349:B350"/>
    <mergeCell ref="D349:D350"/>
    <mergeCell ref="E349:E350"/>
    <mergeCell ref="F349:F350"/>
    <mergeCell ref="G349:G350"/>
    <mergeCell ref="H349:H350"/>
    <mergeCell ref="B347:B348"/>
    <mergeCell ref="D347:D348"/>
    <mergeCell ref="E347:E348"/>
    <mergeCell ref="F347:F348"/>
    <mergeCell ref="G347:G348"/>
    <mergeCell ref="H347:H348"/>
    <mergeCell ref="I347:I348"/>
    <mergeCell ref="I343:I344"/>
    <mergeCell ref="L343:L344"/>
    <mergeCell ref="B345:B346"/>
    <mergeCell ref="D345:D346"/>
    <mergeCell ref="E345:E346"/>
    <mergeCell ref="F345:F346"/>
    <mergeCell ref="G345:G346"/>
    <mergeCell ref="H345:H346"/>
    <mergeCell ref="I345:I346"/>
    <mergeCell ref="B343:B344"/>
    <mergeCell ref="D343:D344"/>
    <mergeCell ref="E343:E344"/>
    <mergeCell ref="F343:F344"/>
    <mergeCell ref="G343:G344"/>
    <mergeCell ref="H343:H344"/>
    <mergeCell ref="B341:B342"/>
    <mergeCell ref="D341:D342"/>
    <mergeCell ref="E341:E342"/>
    <mergeCell ref="F341:F342"/>
    <mergeCell ref="G341:G342"/>
    <mergeCell ref="H341:H342"/>
    <mergeCell ref="I341:I342"/>
    <mergeCell ref="B339:B340"/>
    <mergeCell ref="D339:D340"/>
    <mergeCell ref="E339:E340"/>
    <mergeCell ref="F339:F340"/>
    <mergeCell ref="G339:G340"/>
    <mergeCell ref="H339:H340"/>
    <mergeCell ref="H337:H338"/>
    <mergeCell ref="I337:I338"/>
    <mergeCell ref="G335:G336"/>
    <mergeCell ref="H335:H336"/>
    <mergeCell ref="I335:I336"/>
    <mergeCell ref="B337:B338"/>
    <mergeCell ref="G337:G338"/>
    <mergeCell ref="I339:I340"/>
    <mergeCell ref="B333:B334"/>
    <mergeCell ref="D333:D334"/>
    <mergeCell ref="E333:E334"/>
    <mergeCell ref="F333:F334"/>
    <mergeCell ref="G333:G334"/>
    <mergeCell ref="H333:H334"/>
    <mergeCell ref="I333:I334"/>
    <mergeCell ref="B335:B336"/>
    <mergeCell ref="D335:D336"/>
    <mergeCell ref="E335:E336"/>
    <mergeCell ref="I550:I551"/>
    <mergeCell ref="A326:H326"/>
    <mergeCell ref="B327:B328"/>
    <mergeCell ref="D327:D328"/>
    <mergeCell ref="E327:E328"/>
    <mergeCell ref="F327:F328"/>
    <mergeCell ref="G327:G328"/>
    <mergeCell ref="H327:H328"/>
    <mergeCell ref="B550:B551"/>
    <mergeCell ref="D550:D551"/>
    <mergeCell ref="E550:E551"/>
    <mergeCell ref="F550:F551"/>
    <mergeCell ref="G550:G551"/>
    <mergeCell ref="H550:H551"/>
    <mergeCell ref="I546:I547"/>
    <mergeCell ref="B548:B549"/>
    <mergeCell ref="D548:D549"/>
    <mergeCell ref="E548:E549"/>
    <mergeCell ref="F548:F549"/>
    <mergeCell ref="G548:G549"/>
    <mergeCell ref="H548:H549"/>
    <mergeCell ref="I548:I549"/>
    <mergeCell ref="B546:B547"/>
    <mergeCell ref="D546:D547"/>
    <mergeCell ref="E546:E547"/>
    <mergeCell ref="F546:F547"/>
    <mergeCell ref="G546:G547"/>
    <mergeCell ref="H546:H547"/>
    <mergeCell ref="I542:I543"/>
    <mergeCell ref="B544:B545"/>
    <mergeCell ref="D544:D545"/>
    <mergeCell ref="E544:E545"/>
    <mergeCell ref="F544:F545"/>
    <mergeCell ref="G544:G545"/>
    <mergeCell ref="H544:H545"/>
    <mergeCell ref="I544:I545"/>
    <mergeCell ref="I538:I539"/>
    <mergeCell ref="A541:H541"/>
    <mergeCell ref="B542:B543"/>
    <mergeCell ref="D542:D543"/>
    <mergeCell ref="E542:E543"/>
    <mergeCell ref="F542:F543"/>
    <mergeCell ref="G542:G543"/>
    <mergeCell ref="H542:H543"/>
    <mergeCell ref="B538:B539"/>
    <mergeCell ref="D538:D539"/>
    <mergeCell ref="E538:E539"/>
    <mergeCell ref="F538:F539"/>
    <mergeCell ref="G538:G539"/>
    <mergeCell ref="H538:H539"/>
    <mergeCell ref="B536:B537"/>
    <mergeCell ref="D536:D537"/>
    <mergeCell ref="E536:E537"/>
    <mergeCell ref="F536:F537"/>
    <mergeCell ref="G536:G537"/>
    <mergeCell ref="H536:H537"/>
    <mergeCell ref="I536:I537"/>
    <mergeCell ref="I532:I533"/>
    <mergeCell ref="L532:L533"/>
    <mergeCell ref="B534:B535"/>
    <mergeCell ref="D534:D535"/>
    <mergeCell ref="E534:E535"/>
    <mergeCell ref="F534:F535"/>
    <mergeCell ref="G534:G535"/>
    <mergeCell ref="H534:H535"/>
    <mergeCell ref="I534:I535"/>
    <mergeCell ref="B532:B533"/>
    <mergeCell ref="D532:D533"/>
    <mergeCell ref="E532:E533"/>
    <mergeCell ref="F532:F533"/>
    <mergeCell ref="G532:G533"/>
    <mergeCell ref="H532:H533"/>
    <mergeCell ref="I528:I529"/>
    <mergeCell ref="B530:B531"/>
    <mergeCell ref="D530:D531"/>
    <mergeCell ref="E530:E531"/>
    <mergeCell ref="F530:F531"/>
    <mergeCell ref="G530:G531"/>
    <mergeCell ref="H530:H531"/>
    <mergeCell ref="I530:I531"/>
    <mergeCell ref="B528:B529"/>
    <mergeCell ref="D528:D529"/>
    <mergeCell ref="E528:E529"/>
    <mergeCell ref="F528:F529"/>
    <mergeCell ref="G528:G529"/>
    <mergeCell ref="H528:H529"/>
    <mergeCell ref="I524:I525"/>
    <mergeCell ref="B526:B527"/>
    <mergeCell ref="D526:D527"/>
    <mergeCell ref="E526:E527"/>
    <mergeCell ref="F526:F527"/>
    <mergeCell ref="G526:G527"/>
    <mergeCell ref="H526:H527"/>
    <mergeCell ref="I526:I527"/>
    <mergeCell ref="B524:B525"/>
    <mergeCell ref="D524:D525"/>
    <mergeCell ref="E524:E525"/>
    <mergeCell ref="F524:F525"/>
    <mergeCell ref="G524:G525"/>
    <mergeCell ref="H524:H525"/>
    <mergeCell ref="H520:H521"/>
    <mergeCell ref="I520:I521"/>
    <mergeCell ref="L520:L521"/>
    <mergeCell ref="A523:H523"/>
    <mergeCell ref="H518:H519"/>
    <mergeCell ref="I518:I519"/>
    <mergeCell ref="L518:L519"/>
    <mergeCell ref="B520:B521"/>
    <mergeCell ref="D520:D521"/>
    <mergeCell ref="E520:E521"/>
    <mergeCell ref="F520:F521"/>
    <mergeCell ref="G520:G521"/>
    <mergeCell ref="L516:L517"/>
    <mergeCell ref="B518:B519"/>
    <mergeCell ref="D518:D519"/>
    <mergeCell ref="E518:E519"/>
    <mergeCell ref="F518:F519"/>
    <mergeCell ref="G518:G519"/>
    <mergeCell ref="B516:B517"/>
    <mergeCell ref="D516:D517"/>
    <mergeCell ref="E516:E517"/>
    <mergeCell ref="F516:F517"/>
    <mergeCell ref="G516:G517"/>
    <mergeCell ref="H516:H517"/>
    <mergeCell ref="I516:I517"/>
    <mergeCell ref="I512:I513"/>
    <mergeCell ref="L512:L513"/>
    <mergeCell ref="A515:H515"/>
    <mergeCell ref="L510:L511"/>
    <mergeCell ref="B512:B513"/>
    <mergeCell ref="D512:D513"/>
    <mergeCell ref="E512:E513"/>
    <mergeCell ref="F512:F513"/>
    <mergeCell ref="G512:G513"/>
    <mergeCell ref="H512:H513"/>
    <mergeCell ref="I508:I509"/>
    <mergeCell ref="L508:L509"/>
    <mergeCell ref="B510:B511"/>
    <mergeCell ref="D510:D511"/>
    <mergeCell ref="E510:E511"/>
    <mergeCell ref="F510:F511"/>
    <mergeCell ref="G510:G511"/>
    <mergeCell ref="H510:H511"/>
    <mergeCell ref="B508:B509"/>
    <mergeCell ref="D508:D509"/>
    <mergeCell ref="E508:E509"/>
    <mergeCell ref="F508:F509"/>
    <mergeCell ref="G508:G509"/>
    <mergeCell ref="H508:H509"/>
    <mergeCell ref="I510:I511"/>
    <mergeCell ref="I504:I505"/>
    <mergeCell ref="L504:L505"/>
    <mergeCell ref="B506:B507"/>
    <mergeCell ref="D506:D507"/>
    <mergeCell ref="E506:E507"/>
    <mergeCell ref="F506:F507"/>
    <mergeCell ref="G506:G507"/>
    <mergeCell ref="H506:H507"/>
    <mergeCell ref="L502:L503"/>
    <mergeCell ref="B504:B505"/>
    <mergeCell ref="D504:D505"/>
    <mergeCell ref="E504:E505"/>
    <mergeCell ref="F504:F505"/>
    <mergeCell ref="G504:G505"/>
    <mergeCell ref="H504:H505"/>
    <mergeCell ref="A501:H501"/>
    <mergeCell ref="B502:B503"/>
    <mergeCell ref="D502:D503"/>
    <mergeCell ref="E502:E503"/>
    <mergeCell ref="F502:F503"/>
    <mergeCell ref="G502:G503"/>
    <mergeCell ref="H502:H503"/>
    <mergeCell ref="I502:I503"/>
    <mergeCell ref="I506:I507"/>
    <mergeCell ref="G496:G497"/>
    <mergeCell ref="H496:H497"/>
    <mergeCell ref="I496:I497"/>
    <mergeCell ref="L496:L497"/>
    <mergeCell ref="B498:B499"/>
    <mergeCell ref="D498:D499"/>
    <mergeCell ref="E498:E499"/>
    <mergeCell ref="F498:F499"/>
    <mergeCell ref="G494:G495"/>
    <mergeCell ref="H494:H495"/>
    <mergeCell ref="I494:I495"/>
    <mergeCell ref="L494:L495"/>
    <mergeCell ref="B496:B497"/>
    <mergeCell ref="D496:D497"/>
    <mergeCell ref="E496:E497"/>
    <mergeCell ref="F496:F497"/>
    <mergeCell ref="L492:L493"/>
    <mergeCell ref="B494:B495"/>
    <mergeCell ref="D494:D495"/>
    <mergeCell ref="E494:E495"/>
    <mergeCell ref="F494:F495"/>
    <mergeCell ref="L498:L499"/>
    <mergeCell ref="H488:H489"/>
    <mergeCell ref="I488:I489"/>
    <mergeCell ref="A491:H491"/>
    <mergeCell ref="B492:B493"/>
    <mergeCell ref="D492:D493"/>
    <mergeCell ref="E492:E493"/>
    <mergeCell ref="F492:F493"/>
    <mergeCell ref="B488:B489"/>
    <mergeCell ref="D488:D489"/>
    <mergeCell ref="E488:E489"/>
    <mergeCell ref="F488:F489"/>
    <mergeCell ref="G488:G489"/>
    <mergeCell ref="B486:B487"/>
    <mergeCell ref="D486:D487"/>
    <mergeCell ref="E486:E487"/>
    <mergeCell ref="F486:F487"/>
    <mergeCell ref="G486:G487"/>
    <mergeCell ref="H486:H487"/>
    <mergeCell ref="I486:I487"/>
    <mergeCell ref="B484:B485"/>
    <mergeCell ref="D484:D485"/>
    <mergeCell ref="E484:E485"/>
    <mergeCell ref="F484:F485"/>
    <mergeCell ref="G484:G485"/>
    <mergeCell ref="I480:I481"/>
    <mergeCell ref="B482:B483"/>
    <mergeCell ref="D482:D483"/>
    <mergeCell ref="E482:E483"/>
    <mergeCell ref="F482:F483"/>
    <mergeCell ref="G482:G483"/>
    <mergeCell ref="H482:H483"/>
    <mergeCell ref="I482:I483"/>
    <mergeCell ref="B480:B481"/>
    <mergeCell ref="D480:D481"/>
    <mergeCell ref="E480:E481"/>
    <mergeCell ref="F480:F481"/>
    <mergeCell ref="G480:G481"/>
    <mergeCell ref="H480:H481"/>
    <mergeCell ref="D474:D475"/>
    <mergeCell ref="E474:E475"/>
    <mergeCell ref="F474:F475"/>
    <mergeCell ref="G474:G475"/>
    <mergeCell ref="B466:B467"/>
    <mergeCell ref="D466:D467"/>
    <mergeCell ref="E466:E467"/>
    <mergeCell ref="L462:L463"/>
    <mergeCell ref="B464:B465"/>
    <mergeCell ref="D464:D465"/>
    <mergeCell ref="E464:E465"/>
    <mergeCell ref="F464:F465"/>
    <mergeCell ref="G464:G465"/>
    <mergeCell ref="B462:B463"/>
    <mergeCell ref="D462:D463"/>
    <mergeCell ref="E462:E463"/>
    <mergeCell ref="F462:F463"/>
    <mergeCell ref="G462:G463"/>
    <mergeCell ref="B470:B471"/>
    <mergeCell ref="D470:D471"/>
    <mergeCell ref="E470:E471"/>
    <mergeCell ref="F470:F471"/>
    <mergeCell ref="G470:G471"/>
    <mergeCell ref="H466:H467"/>
    <mergeCell ref="I466:I467"/>
    <mergeCell ref="L466:L467"/>
    <mergeCell ref="L468:L469"/>
    <mergeCell ref="L464:L465"/>
    <mergeCell ref="B468:B469"/>
    <mergeCell ref="E468:E469"/>
    <mergeCell ref="F468:F469"/>
    <mergeCell ref="L470:L475"/>
    <mergeCell ref="B444:B445"/>
    <mergeCell ref="D444:D445"/>
    <mergeCell ref="E444:E445"/>
    <mergeCell ref="F444:F445"/>
    <mergeCell ref="G444:G445"/>
    <mergeCell ref="H444:H445"/>
    <mergeCell ref="I444:I445"/>
    <mergeCell ref="I458:I459"/>
    <mergeCell ref="A461:H461"/>
    <mergeCell ref="I454:I455"/>
    <mergeCell ref="A458:A459"/>
    <mergeCell ref="B458:B459"/>
    <mergeCell ref="D458:D459"/>
    <mergeCell ref="E458:E459"/>
    <mergeCell ref="F458:F459"/>
    <mergeCell ref="G458:G459"/>
    <mergeCell ref="H458:H459"/>
    <mergeCell ref="B454:B455"/>
    <mergeCell ref="D454:D455"/>
    <mergeCell ref="E454:E455"/>
    <mergeCell ref="F454:F455"/>
    <mergeCell ref="G454:G455"/>
    <mergeCell ref="H454:H455"/>
    <mergeCell ref="A456:A457"/>
    <mergeCell ref="B456:B457"/>
    <mergeCell ref="D456:D457"/>
    <mergeCell ref="E456:E457"/>
    <mergeCell ref="H446:H447"/>
    <mergeCell ref="H452:H453"/>
    <mergeCell ref="I452:I453"/>
    <mergeCell ref="A448:A449"/>
    <mergeCell ref="A446:A447"/>
    <mergeCell ref="I440:I441"/>
    <mergeCell ref="L440:L441"/>
    <mergeCell ref="B442:B443"/>
    <mergeCell ref="D442:D443"/>
    <mergeCell ref="E442:E443"/>
    <mergeCell ref="F442:F443"/>
    <mergeCell ref="G442:G443"/>
    <mergeCell ref="H442:H443"/>
    <mergeCell ref="I442:I443"/>
    <mergeCell ref="H438:H439"/>
    <mergeCell ref="I438:I439"/>
    <mergeCell ref="L438:L439"/>
    <mergeCell ref="B440:B441"/>
    <mergeCell ref="D440:D441"/>
    <mergeCell ref="E440:E441"/>
    <mergeCell ref="F440:F441"/>
    <mergeCell ref="G440:G441"/>
    <mergeCell ref="H440:H441"/>
    <mergeCell ref="L442:L443"/>
    <mergeCell ref="A437:H437"/>
    <mergeCell ref="B438:B439"/>
    <mergeCell ref="D438:D439"/>
    <mergeCell ref="E438:E439"/>
    <mergeCell ref="F438:F439"/>
    <mergeCell ref="G438:G439"/>
    <mergeCell ref="I432:I433"/>
    <mergeCell ref="L432:L433"/>
    <mergeCell ref="B434:B435"/>
    <mergeCell ref="D434:D435"/>
    <mergeCell ref="E434:E435"/>
    <mergeCell ref="F434:F435"/>
    <mergeCell ref="G434:G435"/>
    <mergeCell ref="H434:H435"/>
    <mergeCell ref="I434:I435"/>
    <mergeCell ref="B432:B433"/>
    <mergeCell ref="D432:D433"/>
    <mergeCell ref="E432:E433"/>
    <mergeCell ref="F432:F433"/>
    <mergeCell ref="G432:G433"/>
    <mergeCell ref="H432:H433"/>
    <mergeCell ref="B430:B431"/>
    <mergeCell ref="D430:D431"/>
    <mergeCell ref="E430:E431"/>
    <mergeCell ref="F430:F431"/>
    <mergeCell ref="G430:G431"/>
    <mergeCell ref="H430:H431"/>
    <mergeCell ref="I430:I431"/>
    <mergeCell ref="L430:L431"/>
    <mergeCell ref="L426:L427"/>
    <mergeCell ref="B428:B429"/>
    <mergeCell ref="D428:D429"/>
    <mergeCell ref="E428:E429"/>
    <mergeCell ref="F428:F429"/>
    <mergeCell ref="G428:G429"/>
    <mergeCell ref="H428:H429"/>
    <mergeCell ref="I428:I429"/>
    <mergeCell ref="I424:I425"/>
    <mergeCell ref="L424:L425"/>
    <mergeCell ref="B426:B427"/>
    <mergeCell ref="D426:D427"/>
    <mergeCell ref="E426:E427"/>
    <mergeCell ref="F426:F427"/>
    <mergeCell ref="G426:G427"/>
    <mergeCell ref="H426:H427"/>
    <mergeCell ref="I426:I427"/>
    <mergeCell ref="B424:B425"/>
    <mergeCell ref="D424:D425"/>
    <mergeCell ref="E424:E425"/>
    <mergeCell ref="F424:F425"/>
    <mergeCell ref="G424:G425"/>
    <mergeCell ref="H424:H425"/>
    <mergeCell ref="H420:H421"/>
    <mergeCell ref="I420:I421"/>
    <mergeCell ref="L420:L421"/>
    <mergeCell ref="A423:H423"/>
    <mergeCell ref="H418:H419"/>
    <mergeCell ref="I418:I419"/>
    <mergeCell ref="L418:L419"/>
    <mergeCell ref="B420:B421"/>
    <mergeCell ref="D420:D421"/>
    <mergeCell ref="E420:E421"/>
    <mergeCell ref="F420:F421"/>
    <mergeCell ref="G420:G421"/>
    <mergeCell ref="H416:H417"/>
    <mergeCell ref="I416:I417"/>
    <mergeCell ref="L416:L417"/>
    <mergeCell ref="B418:B419"/>
    <mergeCell ref="D418:D419"/>
    <mergeCell ref="E418:E419"/>
    <mergeCell ref="F418:F419"/>
    <mergeCell ref="G418:G419"/>
    <mergeCell ref="H414:H415"/>
    <mergeCell ref="I414:I415"/>
    <mergeCell ref="L414:L415"/>
    <mergeCell ref="B416:B417"/>
    <mergeCell ref="D416:D417"/>
    <mergeCell ref="E416:E417"/>
    <mergeCell ref="F416:F417"/>
    <mergeCell ref="G416:G417"/>
    <mergeCell ref="B414:B415"/>
    <mergeCell ref="D414:D415"/>
    <mergeCell ref="E414:E415"/>
    <mergeCell ref="F414:F415"/>
    <mergeCell ref="G414:G415"/>
    <mergeCell ref="I410:I411"/>
    <mergeCell ref="L410:L411"/>
    <mergeCell ref="A413:H413"/>
    <mergeCell ref="I408:I409"/>
    <mergeCell ref="L408:L409"/>
    <mergeCell ref="B410:B411"/>
    <mergeCell ref="D410:D411"/>
    <mergeCell ref="E410:E411"/>
    <mergeCell ref="F410:F411"/>
    <mergeCell ref="G410:G411"/>
    <mergeCell ref="H410:H411"/>
    <mergeCell ref="I406:I407"/>
    <mergeCell ref="L406:L407"/>
    <mergeCell ref="B408:B409"/>
    <mergeCell ref="D408:D409"/>
    <mergeCell ref="E408:E409"/>
    <mergeCell ref="F408:F409"/>
    <mergeCell ref="G408:G409"/>
    <mergeCell ref="H408:H409"/>
    <mergeCell ref="F402:F403"/>
    <mergeCell ref="G402:G403"/>
    <mergeCell ref="H402:H403"/>
    <mergeCell ref="L396:L397"/>
    <mergeCell ref="A399:H399"/>
    <mergeCell ref="B400:B401"/>
    <mergeCell ref="D400:D401"/>
    <mergeCell ref="E400:E401"/>
    <mergeCell ref="F400:F401"/>
    <mergeCell ref="I404:I405"/>
    <mergeCell ref="L404:L405"/>
    <mergeCell ref="B406:B407"/>
    <mergeCell ref="D406:D407"/>
    <mergeCell ref="E406:E407"/>
    <mergeCell ref="F406:F407"/>
    <mergeCell ref="G406:G407"/>
    <mergeCell ref="H406:H407"/>
    <mergeCell ref="I402:I403"/>
    <mergeCell ref="L402:L403"/>
    <mergeCell ref="B404:B405"/>
    <mergeCell ref="D404:D405"/>
    <mergeCell ref="E404:E405"/>
    <mergeCell ref="F404:F405"/>
    <mergeCell ref="G404:G405"/>
    <mergeCell ref="H404:H405"/>
    <mergeCell ref="B396:B397"/>
    <mergeCell ref="D396:D397"/>
    <mergeCell ref="E396:E397"/>
    <mergeCell ref="F396:F397"/>
    <mergeCell ref="G396:G397"/>
    <mergeCell ref="H396:H397"/>
    <mergeCell ref="I396:I397"/>
    <mergeCell ref="B394:B395"/>
    <mergeCell ref="D394:D395"/>
    <mergeCell ref="E394:E395"/>
    <mergeCell ref="F394:F395"/>
    <mergeCell ref="G394:G395"/>
    <mergeCell ref="H394:H395"/>
    <mergeCell ref="L390:L391"/>
    <mergeCell ref="B392:B393"/>
    <mergeCell ref="D392:D393"/>
    <mergeCell ref="E392:E393"/>
    <mergeCell ref="F392:F393"/>
    <mergeCell ref="G392:G393"/>
    <mergeCell ref="H392:H393"/>
    <mergeCell ref="I392:I393"/>
    <mergeCell ref="L392:L393"/>
    <mergeCell ref="B390:B391"/>
    <mergeCell ref="D390:D391"/>
    <mergeCell ref="E390:E391"/>
    <mergeCell ref="F390:F391"/>
    <mergeCell ref="G390:G391"/>
    <mergeCell ref="H390:H391"/>
    <mergeCell ref="I390:I391"/>
    <mergeCell ref="I394:I395"/>
    <mergeCell ref="H400:H401"/>
    <mergeCell ref="B386:B387"/>
    <mergeCell ref="A383:H383"/>
    <mergeCell ref="B384:B385"/>
    <mergeCell ref="I378:I379"/>
    <mergeCell ref="L378:L379"/>
    <mergeCell ref="B380:B381"/>
    <mergeCell ref="D380:D381"/>
    <mergeCell ref="E380:E381"/>
    <mergeCell ref="F380:F381"/>
    <mergeCell ref="G380:G381"/>
    <mergeCell ref="H380:H381"/>
    <mergeCell ref="I380:I381"/>
    <mergeCell ref="B378:B379"/>
    <mergeCell ref="D378:D379"/>
    <mergeCell ref="E378:E379"/>
    <mergeCell ref="F378:F379"/>
    <mergeCell ref="G378:G379"/>
    <mergeCell ref="H378:H379"/>
    <mergeCell ref="D384:D385"/>
    <mergeCell ref="E384:E385"/>
    <mergeCell ref="F384:F385"/>
    <mergeCell ref="G384:G385"/>
    <mergeCell ref="H384:H385"/>
    <mergeCell ref="D386:D387"/>
    <mergeCell ref="E386:E387"/>
    <mergeCell ref="F386:F387"/>
    <mergeCell ref="G386:G387"/>
    <mergeCell ref="H386:H387"/>
    <mergeCell ref="L386:L387"/>
    <mergeCell ref="L384:L385"/>
    <mergeCell ref="E296:E297"/>
    <mergeCell ref="B376:B377"/>
    <mergeCell ref="D376:D377"/>
    <mergeCell ref="E376:E377"/>
    <mergeCell ref="F376:F377"/>
    <mergeCell ref="G376:G377"/>
    <mergeCell ref="H376:H377"/>
    <mergeCell ref="I376:I377"/>
    <mergeCell ref="A369:H369"/>
    <mergeCell ref="B370:B371"/>
    <mergeCell ref="B372:B373"/>
    <mergeCell ref="B374:B375"/>
    <mergeCell ref="A307:H307"/>
    <mergeCell ref="A309:H309"/>
    <mergeCell ref="A311:H311"/>
    <mergeCell ref="A368:H368"/>
    <mergeCell ref="A310:H310"/>
    <mergeCell ref="D370:D371"/>
    <mergeCell ref="E370:E371"/>
    <mergeCell ref="F370:F371"/>
    <mergeCell ref="G370:G371"/>
    <mergeCell ref="H370:H371"/>
    <mergeCell ref="D372:D373"/>
    <mergeCell ref="E372:E373"/>
    <mergeCell ref="F372:F373"/>
    <mergeCell ref="G372:G373"/>
    <mergeCell ref="H372:H373"/>
    <mergeCell ref="D374:D375"/>
    <mergeCell ref="I327:I328"/>
    <mergeCell ref="D337:D338"/>
    <mergeCell ref="E337:E338"/>
    <mergeCell ref="F337:F338"/>
    <mergeCell ref="B292:B293"/>
    <mergeCell ref="D292:D293"/>
    <mergeCell ref="E292:E293"/>
    <mergeCell ref="F292:F293"/>
    <mergeCell ref="B283:B284"/>
    <mergeCell ref="D283:D284"/>
    <mergeCell ref="F283:F284"/>
    <mergeCell ref="G283:G284"/>
    <mergeCell ref="H283:H284"/>
    <mergeCell ref="I277:I278"/>
    <mergeCell ref="B279:B280"/>
    <mergeCell ref="D279:D280"/>
    <mergeCell ref="E279:E280"/>
    <mergeCell ref="F279:F280"/>
    <mergeCell ref="G279:G280"/>
    <mergeCell ref="H279:H280"/>
    <mergeCell ref="I279:I280"/>
    <mergeCell ref="B277:B278"/>
    <mergeCell ref="D277:D278"/>
    <mergeCell ref="E277:E278"/>
    <mergeCell ref="F277:F278"/>
    <mergeCell ref="G277:G278"/>
    <mergeCell ref="H277:H278"/>
    <mergeCell ref="H281:H282"/>
    <mergeCell ref="I281:I282"/>
    <mergeCell ref="F281:F282"/>
    <mergeCell ref="G281:G282"/>
    <mergeCell ref="B267:B268"/>
    <mergeCell ref="C267:C268"/>
    <mergeCell ref="D267:D268"/>
    <mergeCell ref="E267:E268"/>
    <mergeCell ref="F267:F268"/>
    <mergeCell ref="G267:G268"/>
    <mergeCell ref="H267:H268"/>
    <mergeCell ref="I267:I268"/>
    <mergeCell ref="B265:B266"/>
    <mergeCell ref="C265:C266"/>
    <mergeCell ref="D265:D266"/>
    <mergeCell ref="E265:E266"/>
    <mergeCell ref="F265:F266"/>
    <mergeCell ref="G265:G266"/>
    <mergeCell ref="H269:H270"/>
    <mergeCell ref="I269:I270"/>
    <mergeCell ref="B275:B276"/>
    <mergeCell ref="D275:D276"/>
    <mergeCell ref="E275:E276"/>
    <mergeCell ref="F275:F276"/>
    <mergeCell ref="G275:G276"/>
    <mergeCell ref="H275:H276"/>
    <mergeCell ref="I275:I276"/>
    <mergeCell ref="B273:B274"/>
    <mergeCell ref="C273:C274"/>
    <mergeCell ref="D273:D274"/>
    <mergeCell ref="E273:E274"/>
    <mergeCell ref="F273:F274"/>
    <mergeCell ref="C263:C264"/>
    <mergeCell ref="D263:D264"/>
    <mergeCell ref="E263:E264"/>
    <mergeCell ref="F263:F264"/>
    <mergeCell ref="G263:G264"/>
    <mergeCell ref="H263:H264"/>
    <mergeCell ref="I263:I264"/>
    <mergeCell ref="H265:H266"/>
    <mergeCell ref="I265:I266"/>
    <mergeCell ref="B263:B264"/>
    <mergeCell ref="B261:B262"/>
    <mergeCell ref="C261:C262"/>
    <mergeCell ref="D261:D262"/>
    <mergeCell ref="E261:E262"/>
    <mergeCell ref="F261:F262"/>
    <mergeCell ref="G261:G262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H261:H262"/>
    <mergeCell ref="I261:I262"/>
    <mergeCell ref="H257:H258"/>
    <mergeCell ref="I257:I258"/>
    <mergeCell ref="B259:B260"/>
    <mergeCell ref="C259:C260"/>
    <mergeCell ref="D259:D260"/>
    <mergeCell ref="E259:E260"/>
    <mergeCell ref="F259:F260"/>
    <mergeCell ref="G259:G260"/>
    <mergeCell ref="H259:H260"/>
    <mergeCell ref="I259:I260"/>
    <mergeCell ref="B257:B258"/>
    <mergeCell ref="C257:C258"/>
    <mergeCell ref="D257:D258"/>
    <mergeCell ref="E257:E258"/>
    <mergeCell ref="F257:F258"/>
    <mergeCell ref="G257:G258"/>
    <mergeCell ref="D253:D254"/>
    <mergeCell ref="B245:B246"/>
    <mergeCell ref="D245:D246"/>
    <mergeCell ref="E245:E246"/>
    <mergeCell ref="F245:F246"/>
    <mergeCell ref="G245:G246"/>
    <mergeCell ref="I245:I246"/>
    <mergeCell ref="G253:G254"/>
    <mergeCell ref="H253:H254"/>
    <mergeCell ref="I253:I254"/>
    <mergeCell ref="E217:E218"/>
    <mergeCell ref="F217:F218"/>
    <mergeCell ref="G217:G218"/>
    <mergeCell ref="H217:H218"/>
    <mergeCell ref="B231:B232"/>
    <mergeCell ref="D231:D232"/>
    <mergeCell ref="E231:E232"/>
    <mergeCell ref="F231:F232"/>
    <mergeCell ref="G231:G232"/>
    <mergeCell ref="H231:H232"/>
    <mergeCell ref="I221:I222"/>
    <mergeCell ref="B223:B224"/>
    <mergeCell ref="D223:D224"/>
    <mergeCell ref="F223:F224"/>
    <mergeCell ref="I223:I224"/>
    <mergeCell ref="B241:B242"/>
    <mergeCell ref="D241:D242"/>
    <mergeCell ref="E241:E242"/>
    <mergeCell ref="F241:F242"/>
    <mergeCell ref="B221:B222"/>
    <mergeCell ref="D221:D222"/>
    <mergeCell ref="F221:F222"/>
    <mergeCell ref="I227:I228"/>
    <mergeCell ref="I217:I218"/>
    <mergeCell ref="B219:B220"/>
    <mergeCell ref="D219:D220"/>
    <mergeCell ref="E219:E220"/>
    <mergeCell ref="F219:F220"/>
    <mergeCell ref="G219:G220"/>
    <mergeCell ref="H219:H220"/>
    <mergeCell ref="I219:I220"/>
    <mergeCell ref="B217:B218"/>
    <mergeCell ref="B210:B211"/>
    <mergeCell ref="D210:D211"/>
    <mergeCell ref="E210:E211"/>
    <mergeCell ref="F210:F211"/>
    <mergeCell ref="G210:G211"/>
    <mergeCell ref="H210:H211"/>
    <mergeCell ref="I210:I211"/>
    <mergeCell ref="A197:H197"/>
    <mergeCell ref="A198:H198"/>
    <mergeCell ref="A200:H200"/>
    <mergeCell ref="B201:B202"/>
    <mergeCell ref="D201:D202"/>
    <mergeCell ref="E201:E202"/>
    <mergeCell ref="F201:F202"/>
    <mergeCell ref="G201:G202"/>
    <mergeCell ref="H201:H202"/>
    <mergeCell ref="H215:H216"/>
    <mergeCell ref="B205:B206"/>
    <mergeCell ref="D205:D206"/>
    <mergeCell ref="E205:E206"/>
    <mergeCell ref="B207:B208"/>
    <mergeCell ref="D207:D208"/>
    <mergeCell ref="E207:E208"/>
    <mergeCell ref="H207:H208"/>
    <mergeCell ref="F205:F206"/>
    <mergeCell ref="G205:G206"/>
    <mergeCell ref="H205:H206"/>
    <mergeCell ref="B182:B183"/>
    <mergeCell ref="D217:D218"/>
    <mergeCell ref="K215:K216"/>
    <mergeCell ref="L190:L191"/>
    <mergeCell ref="B192:B193"/>
    <mergeCell ref="D192:D193"/>
    <mergeCell ref="E192:E193"/>
    <mergeCell ref="F192:F193"/>
    <mergeCell ref="G192:G193"/>
    <mergeCell ref="H192:H193"/>
    <mergeCell ref="I192:I193"/>
    <mergeCell ref="L192:L193"/>
    <mergeCell ref="I188:I189"/>
    <mergeCell ref="B190:B191"/>
    <mergeCell ref="D190:D191"/>
    <mergeCell ref="E190:E191"/>
    <mergeCell ref="F190:F191"/>
    <mergeCell ref="G190:G191"/>
    <mergeCell ref="H190:H191"/>
    <mergeCell ref="I190:I191"/>
    <mergeCell ref="B188:B189"/>
    <mergeCell ref="D188:D189"/>
    <mergeCell ref="E188:E189"/>
    <mergeCell ref="F188:F189"/>
    <mergeCell ref="G188:G189"/>
    <mergeCell ref="H188:H189"/>
    <mergeCell ref="B215:B216"/>
    <mergeCell ref="D215:D216"/>
    <mergeCell ref="E215:E216"/>
    <mergeCell ref="F215:F216"/>
    <mergeCell ref="G215:G216"/>
    <mergeCell ref="I215:I216"/>
    <mergeCell ref="B165:B167"/>
    <mergeCell ref="C166:C167"/>
    <mergeCell ref="I158:I159"/>
    <mergeCell ref="E163:E164"/>
    <mergeCell ref="F163:F164"/>
    <mergeCell ref="B154:B155"/>
    <mergeCell ref="D154:D155"/>
    <mergeCell ref="B186:B187"/>
    <mergeCell ref="D186:D187"/>
    <mergeCell ref="E186:E187"/>
    <mergeCell ref="F186:F187"/>
    <mergeCell ref="G186:G187"/>
    <mergeCell ref="H186:H187"/>
    <mergeCell ref="L186:L187"/>
    <mergeCell ref="L178:L179"/>
    <mergeCell ref="B180:B181"/>
    <mergeCell ref="D180:D181"/>
    <mergeCell ref="E180:E181"/>
    <mergeCell ref="F180:F181"/>
    <mergeCell ref="G180:G181"/>
    <mergeCell ref="H180:H181"/>
    <mergeCell ref="I180:I181"/>
    <mergeCell ref="I176:I177"/>
    <mergeCell ref="L176:L177"/>
    <mergeCell ref="B178:B179"/>
    <mergeCell ref="D178:D179"/>
    <mergeCell ref="E178:E179"/>
    <mergeCell ref="F178:F179"/>
    <mergeCell ref="G178:G179"/>
    <mergeCell ref="H178:H179"/>
    <mergeCell ref="I178:I179"/>
    <mergeCell ref="B176:B177"/>
    <mergeCell ref="B172:B173"/>
    <mergeCell ref="D172:D173"/>
    <mergeCell ref="E172:E173"/>
    <mergeCell ref="F172:F173"/>
    <mergeCell ref="G172:G173"/>
    <mergeCell ref="H172:H173"/>
    <mergeCell ref="I172:I173"/>
    <mergeCell ref="I168:I169"/>
    <mergeCell ref="L168:L169"/>
    <mergeCell ref="B170:B171"/>
    <mergeCell ref="D170:D171"/>
    <mergeCell ref="E170:E171"/>
    <mergeCell ref="F170:F171"/>
    <mergeCell ref="G170:G171"/>
    <mergeCell ref="H170:H171"/>
    <mergeCell ref="I170:I171"/>
    <mergeCell ref="B168:B169"/>
    <mergeCell ref="D168:D169"/>
    <mergeCell ref="E168:E169"/>
    <mergeCell ref="F168:F169"/>
    <mergeCell ref="G168:G169"/>
    <mergeCell ref="H168:H169"/>
    <mergeCell ref="K170:K171"/>
    <mergeCell ref="B116:B117"/>
    <mergeCell ref="D116:D117"/>
    <mergeCell ref="E116:E117"/>
    <mergeCell ref="F116:F117"/>
    <mergeCell ref="G116:G117"/>
    <mergeCell ref="H116:H117"/>
    <mergeCell ref="I116:I117"/>
    <mergeCell ref="K116:K117"/>
    <mergeCell ref="K118:K119"/>
    <mergeCell ref="H140:H141"/>
    <mergeCell ref="B142:B143"/>
    <mergeCell ref="B144:B146"/>
    <mergeCell ref="E126:E127"/>
    <mergeCell ref="E124:E125"/>
    <mergeCell ref="E128:E129"/>
    <mergeCell ref="B134:B135"/>
    <mergeCell ref="B122:B123"/>
    <mergeCell ref="D122:D123"/>
    <mergeCell ref="E122:E123"/>
    <mergeCell ref="G118:G119"/>
    <mergeCell ref="F118:F119"/>
    <mergeCell ref="B124:B125"/>
    <mergeCell ref="F126:F127"/>
    <mergeCell ref="G126:G127"/>
    <mergeCell ref="H126:H127"/>
    <mergeCell ref="G124:G125"/>
    <mergeCell ref="F122:F123"/>
    <mergeCell ref="B118:B119"/>
    <mergeCell ref="D118:D119"/>
    <mergeCell ref="E118:E119"/>
    <mergeCell ref="H118:H119"/>
    <mergeCell ref="I118:I119"/>
    <mergeCell ref="B136:B137"/>
    <mergeCell ref="D136:D137"/>
    <mergeCell ref="E136:E137"/>
    <mergeCell ref="F136:F137"/>
    <mergeCell ref="G136:G137"/>
    <mergeCell ref="H136:H137"/>
    <mergeCell ref="I136:I137"/>
    <mergeCell ref="E154:E155"/>
    <mergeCell ref="F154:F155"/>
    <mergeCell ref="G154:G155"/>
    <mergeCell ref="H154:H155"/>
    <mergeCell ref="D147:D148"/>
    <mergeCell ref="E147:E148"/>
    <mergeCell ref="F147:F148"/>
    <mergeCell ref="G147:G148"/>
    <mergeCell ref="H147:H148"/>
    <mergeCell ref="D152:D153"/>
    <mergeCell ref="E152:E153"/>
    <mergeCell ref="F152:F153"/>
    <mergeCell ref="B130:B131"/>
    <mergeCell ref="B132:B133"/>
    <mergeCell ref="D132:D133"/>
    <mergeCell ref="B152:B153"/>
    <mergeCell ref="I124:I125"/>
    <mergeCell ref="B128:B129"/>
    <mergeCell ref="B147:B148"/>
    <mergeCell ref="B149:B151"/>
    <mergeCell ref="C150:C151"/>
    <mergeCell ref="G152:G153"/>
    <mergeCell ref="H152:H153"/>
    <mergeCell ref="I75:I76"/>
    <mergeCell ref="B69:B70"/>
    <mergeCell ref="A71:H71"/>
    <mergeCell ref="A72:H72"/>
    <mergeCell ref="D114:D115"/>
    <mergeCell ref="D110:D111"/>
    <mergeCell ref="H110:H111"/>
    <mergeCell ref="E114:E115"/>
    <mergeCell ref="F114:F115"/>
    <mergeCell ref="B79:B80"/>
    <mergeCell ref="D79:D80"/>
    <mergeCell ref="E79:E80"/>
    <mergeCell ref="F79:F80"/>
    <mergeCell ref="G79:G80"/>
    <mergeCell ref="H79:H80"/>
    <mergeCell ref="D75:D76"/>
    <mergeCell ref="E75:E76"/>
    <mergeCell ref="F75:F76"/>
    <mergeCell ref="H89:H90"/>
    <mergeCell ref="A74:H74"/>
    <mergeCell ref="B97:B98"/>
    <mergeCell ref="I114:I115"/>
    <mergeCell ref="B110:B111"/>
    <mergeCell ref="H33:H34"/>
    <mergeCell ref="D50:D51"/>
    <mergeCell ref="E50:E51"/>
    <mergeCell ref="D46:D47"/>
    <mergeCell ref="B48:B49"/>
    <mergeCell ref="B50:B52"/>
    <mergeCell ref="B53:B54"/>
    <mergeCell ref="D53:D54"/>
    <mergeCell ref="K55:K56"/>
    <mergeCell ref="E93:E94"/>
    <mergeCell ref="G93:G94"/>
    <mergeCell ref="H93:H94"/>
    <mergeCell ref="L87:L88"/>
    <mergeCell ref="L95:L96"/>
    <mergeCell ref="L55:L56"/>
    <mergeCell ref="F53:F54"/>
    <mergeCell ref="G53:G54"/>
    <mergeCell ref="H53:H54"/>
    <mergeCell ref="B57:B58"/>
    <mergeCell ref="F67:F68"/>
    <mergeCell ref="G67:G68"/>
    <mergeCell ref="H67:H68"/>
    <mergeCell ref="H87:H88"/>
    <mergeCell ref="D65:D66"/>
    <mergeCell ref="I63:I64"/>
    <mergeCell ref="L63:L64"/>
    <mergeCell ref="D67:D68"/>
    <mergeCell ref="L65:L66"/>
    <mergeCell ref="I77:I78"/>
    <mergeCell ref="B75:B76"/>
    <mergeCell ref="G55:G56"/>
    <mergeCell ref="L12:L13"/>
    <mergeCell ref="L10:L11"/>
    <mergeCell ref="A19:H19"/>
    <mergeCell ref="B20:B22"/>
    <mergeCell ref="B35:B37"/>
    <mergeCell ref="C36:C37"/>
    <mergeCell ref="B38:B40"/>
    <mergeCell ref="B29:B30"/>
    <mergeCell ref="B55:B56"/>
    <mergeCell ref="D55:D56"/>
    <mergeCell ref="E55:E56"/>
    <mergeCell ref="F55:F56"/>
    <mergeCell ref="L16:L17"/>
    <mergeCell ref="I16:I17"/>
    <mergeCell ref="I44:I45"/>
    <mergeCell ref="A18:H18"/>
    <mergeCell ref="I29:I30"/>
    <mergeCell ref="I46:I47"/>
    <mergeCell ref="G44:G45"/>
    <mergeCell ref="H44:H45"/>
    <mergeCell ref="C51:C52"/>
    <mergeCell ref="D29:D30"/>
    <mergeCell ref="I55:I56"/>
    <mergeCell ref="I53:I54"/>
    <mergeCell ref="B46:B47"/>
    <mergeCell ref="E46:E47"/>
    <mergeCell ref="G46:G47"/>
    <mergeCell ref="H46:H47"/>
    <mergeCell ref="B31:B32"/>
    <mergeCell ref="A7:A8"/>
    <mergeCell ref="B7:B8"/>
    <mergeCell ref="C7:C8"/>
    <mergeCell ref="D7:D8"/>
    <mergeCell ref="E7:E8"/>
    <mergeCell ref="F7:F8"/>
    <mergeCell ref="B41:B43"/>
    <mergeCell ref="C42:C43"/>
    <mergeCell ref="B44:B45"/>
    <mergeCell ref="G7:G8"/>
    <mergeCell ref="H7:H8"/>
    <mergeCell ref="C21:C22"/>
    <mergeCell ref="B23:B25"/>
    <mergeCell ref="C24:C25"/>
    <mergeCell ref="B26:B28"/>
    <mergeCell ref="C27:C28"/>
    <mergeCell ref="B33:B34"/>
    <mergeCell ref="D33:D34"/>
    <mergeCell ref="E33:E34"/>
    <mergeCell ref="F33:F34"/>
    <mergeCell ref="D12:D13"/>
    <mergeCell ref="F12:F13"/>
    <mergeCell ref="B14:B15"/>
    <mergeCell ref="D14:D15"/>
    <mergeCell ref="B12:B13"/>
    <mergeCell ref="A9:H9"/>
    <mergeCell ref="C39:C40"/>
    <mergeCell ref="E29:E30"/>
    <mergeCell ref="D31:D32"/>
    <mergeCell ref="E31:E32"/>
    <mergeCell ref="F31:F32"/>
    <mergeCell ref="G31:G32"/>
    <mergeCell ref="K217:K218"/>
    <mergeCell ref="H134:H135"/>
    <mergeCell ref="I134:I135"/>
    <mergeCell ref="K132:K133"/>
    <mergeCell ref="F128:F129"/>
    <mergeCell ref="I154:I155"/>
    <mergeCell ref="D142:D143"/>
    <mergeCell ref="E142:E143"/>
    <mergeCell ref="F142:F143"/>
    <mergeCell ref="G142:G143"/>
    <mergeCell ref="H142:H143"/>
    <mergeCell ref="I163:I164"/>
    <mergeCell ref="I156:I157"/>
    <mergeCell ref="D182:D183"/>
    <mergeCell ref="E182:E183"/>
    <mergeCell ref="F182:F183"/>
    <mergeCell ref="G182:G183"/>
    <mergeCell ref="E134:E135"/>
    <mergeCell ref="G134:G135"/>
    <mergeCell ref="H156:H157"/>
    <mergeCell ref="D128:D129"/>
    <mergeCell ref="G163:G164"/>
    <mergeCell ref="G132:G133"/>
    <mergeCell ref="H132:H133"/>
    <mergeCell ref="I132:I133"/>
    <mergeCell ref="F207:F208"/>
    <mergeCell ref="G207:G208"/>
    <mergeCell ref="H158:H159"/>
    <mergeCell ref="F176:F177"/>
    <mergeCell ref="G176:G177"/>
    <mergeCell ref="H176:H177"/>
    <mergeCell ref="I201:I202"/>
    <mergeCell ref="D176:D177"/>
    <mergeCell ref="E176:E177"/>
    <mergeCell ref="B163:B164"/>
    <mergeCell ref="D163:D164"/>
    <mergeCell ref="I174:I175"/>
    <mergeCell ref="H182:H183"/>
    <mergeCell ref="K154:K155"/>
    <mergeCell ref="B158:B159"/>
    <mergeCell ref="D158:D159"/>
    <mergeCell ref="E158:E159"/>
    <mergeCell ref="F158:F159"/>
    <mergeCell ref="G158:G159"/>
    <mergeCell ref="K79:K80"/>
    <mergeCell ref="G75:G76"/>
    <mergeCell ref="E53:E54"/>
    <mergeCell ref="B229:B230"/>
    <mergeCell ref="D229:D230"/>
    <mergeCell ref="E229:E230"/>
    <mergeCell ref="F229:F230"/>
    <mergeCell ref="G229:G230"/>
    <mergeCell ref="H229:H230"/>
    <mergeCell ref="I229:I230"/>
    <mergeCell ref="I126:I127"/>
    <mergeCell ref="D124:D125"/>
    <mergeCell ref="I128:I129"/>
    <mergeCell ref="H55:H56"/>
    <mergeCell ref="E65:E66"/>
    <mergeCell ref="F65:F66"/>
    <mergeCell ref="G65:G66"/>
    <mergeCell ref="H65:H66"/>
    <mergeCell ref="B63:B64"/>
    <mergeCell ref="I79:I80"/>
    <mergeCell ref="K190:K191"/>
    <mergeCell ref="K192:K193"/>
    <mergeCell ref="I65:I66"/>
    <mergeCell ref="D63:D64"/>
    <mergeCell ref="E63:E64"/>
    <mergeCell ref="D95:D96"/>
    <mergeCell ref="B89:B90"/>
    <mergeCell ref="D89:D90"/>
    <mergeCell ref="E89:E90"/>
    <mergeCell ref="F89:F90"/>
    <mergeCell ref="G89:G90"/>
    <mergeCell ref="E132:E133"/>
    <mergeCell ref="F132:F133"/>
    <mergeCell ref="G140:G141"/>
    <mergeCell ref="G227:G228"/>
    <mergeCell ref="H227:H228"/>
    <mergeCell ref="D134:D135"/>
    <mergeCell ref="B126:B127"/>
    <mergeCell ref="D126:D127"/>
    <mergeCell ref="G128:G129"/>
    <mergeCell ref="H128:H129"/>
    <mergeCell ref="H163:H164"/>
    <mergeCell ref="B174:B175"/>
    <mergeCell ref="D174:D175"/>
    <mergeCell ref="E174:E175"/>
    <mergeCell ref="F174:F175"/>
    <mergeCell ref="G174:G175"/>
    <mergeCell ref="H174:H175"/>
    <mergeCell ref="B184:B185"/>
    <mergeCell ref="B156:B157"/>
    <mergeCell ref="D156:D157"/>
    <mergeCell ref="E156:E157"/>
    <mergeCell ref="F156:F157"/>
    <mergeCell ref="G156:G157"/>
    <mergeCell ref="F466:F467"/>
    <mergeCell ref="G466:G467"/>
    <mergeCell ref="H462:H463"/>
    <mergeCell ref="B474:B475"/>
    <mergeCell ref="A450:A451"/>
    <mergeCell ref="A452:A453"/>
    <mergeCell ref="I294:I295"/>
    <mergeCell ref="D300:D301"/>
    <mergeCell ref="E300:E301"/>
    <mergeCell ref="F300:F301"/>
    <mergeCell ref="B300:B301"/>
    <mergeCell ref="I470:I471"/>
    <mergeCell ref="B448:B449"/>
    <mergeCell ref="D448:D449"/>
    <mergeCell ref="E448:E449"/>
    <mergeCell ref="F448:F449"/>
    <mergeCell ref="G448:G449"/>
    <mergeCell ref="H448:H449"/>
    <mergeCell ref="I448:I449"/>
    <mergeCell ref="B446:B447"/>
    <mergeCell ref="D446:D447"/>
    <mergeCell ref="E446:E447"/>
    <mergeCell ref="F446:F447"/>
    <mergeCell ref="G446:G447"/>
    <mergeCell ref="F450:F451"/>
    <mergeCell ref="B452:B453"/>
    <mergeCell ref="D298:D299"/>
    <mergeCell ref="E298:E299"/>
    <mergeCell ref="F298:F299"/>
    <mergeCell ref="G298:G299"/>
    <mergeCell ref="H298:H299"/>
    <mergeCell ref="D296:D297"/>
    <mergeCell ref="H474:H475"/>
    <mergeCell ref="I474:I475"/>
    <mergeCell ref="C236:C237"/>
    <mergeCell ref="C239:C240"/>
    <mergeCell ref="B227:B228"/>
    <mergeCell ref="D227:D228"/>
    <mergeCell ref="E227:E228"/>
    <mergeCell ref="F227:F228"/>
    <mergeCell ref="F335:F336"/>
    <mergeCell ref="B402:B403"/>
    <mergeCell ref="H233:H234"/>
    <mergeCell ref="I233:I234"/>
    <mergeCell ref="G400:G401"/>
    <mergeCell ref="I400:I401"/>
    <mergeCell ref="G241:G242"/>
    <mergeCell ref="B243:B244"/>
    <mergeCell ref="D243:D244"/>
    <mergeCell ref="E243:E244"/>
    <mergeCell ref="F243:F244"/>
    <mergeCell ref="G243:G244"/>
    <mergeCell ref="H243:H244"/>
    <mergeCell ref="I243:I244"/>
    <mergeCell ref="H241:H242"/>
    <mergeCell ref="E253:E254"/>
    <mergeCell ref="F253:F254"/>
    <mergeCell ref="H468:H469"/>
    <mergeCell ref="D452:D453"/>
    <mergeCell ref="D468:D469"/>
    <mergeCell ref="H470:H471"/>
    <mergeCell ref="G468:G469"/>
    <mergeCell ref="I456:I457"/>
    <mergeCell ref="G456:G457"/>
    <mergeCell ref="H464:H465"/>
    <mergeCell ref="I464:I465"/>
    <mergeCell ref="D93:D94"/>
    <mergeCell ref="F95:F96"/>
    <mergeCell ref="G95:G96"/>
    <mergeCell ref="H95:H96"/>
    <mergeCell ref="B120:B121"/>
    <mergeCell ref="D120:D121"/>
    <mergeCell ref="E120:E121"/>
    <mergeCell ref="F120:F121"/>
    <mergeCell ref="G120:G121"/>
    <mergeCell ref="H120:H121"/>
    <mergeCell ref="I462:I463"/>
    <mergeCell ref="B238:B240"/>
    <mergeCell ref="I241:I242"/>
    <mergeCell ref="I231:I232"/>
    <mergeCell ref="G300:H301"/>
    <mergeCell ref="F456:F457"/>
    <mergeCell ref="I298:I299"/>
    <mergeCell ref="B298:B299"/>
    <mergeCell ref="I97:I98"/>
    <mergeCell ref="F93:F94"/>
    <mergeCell ref="I140:I141"/>
    <mergeCell ref="F124:F125"/>
    <mergeCell ref="G114:G115"/>
    <mergeCell ref="H114:H115"/>
    <mergeCell ref="I446:I447"/>
    <mergeCell ref="E452:E453"/>
    <mergeCell ref="F452:F453"/>
    <mergeCell ref="G452:G453"/>
    <mergeCell ref="B160:B162"/>
    <mergeCell ref="C161:C162"/>
    <mergeCell ref="L231:L232"/>
    <mergeCell ref="C247:C248"/>
    <mergeCell ref="C249:C250"/>
    <mergeCell ref="C251:C252"/>
    <mergeCell ref="B253:B254"/>
    <mergeCell ref="C253:C254"/>
    <mergeCell ref="K124:K125"/>
    <mergeCell ref="K89:K90"/>
    <mergeCell ref="K91:K92"/>
    <mergeCell ref="K93:K94"/>
    <mergeCell ref="F134:F135"/>
    <mergeCell ref="H124:H125"/>
    <mergeCell ref="C145:C146"/>
    <mergeCell ref="B138:B139"/>
    <mergeCell ref="B140:B141"/>
    <mergeCell ref="D140:D141"/>
    <mergeCell ref="E140:E141"/>
    <mergeCell ref="F140:F141"/>
    <mergeCell ref="I93:I94"/>
    <mergeCell ref="B108:B109"/>
    <mergeCell ref="B105:B107"/>
    <mergeCell ref="C106:C107"/>
    <mergeCell ref="D108:D109"/>
    <mergeCell ref="E108:E109"/>
    <mergeCell ref="F108:F109"/>
    <mergeCell ref="G108:G109"/>
    <mergeCell ref="H108:H109"/>
    <mergeCell ref="B112:B113"/>
    <mergeCell ref="K110:K111"/>
    <mergeCell ref="K114:K115"/>
    <mergeCell ref="I110:I111"/>
    <mergeCell ref="E110:E111"/>
    <mergeCell ref="K219:K220"/>
    <mergeCell ref="M1:N2"/>
    <mergeCell ref="D57:D58"/>
    <mergeCell ref="E57:E58"/>
    <mergeCell ref="F57:F58"/>
    <mergeCell ref="G57:G58"/>
    <mergeCell ref="H57:H58"/>
    <mergeCell ref="I57:I58"/>
    <mergeCell ref="L57:L58"/>
    <mergeCell ref="M57:M58"/>
    <mergeCell ref="K57:K58"/>
    <mergeCell ref="K44:K45"/>
    <mergeCell ref="H50:H51"/>
    <mergeCell ref="K29:K30"/>
    <mergeCell ref="I10:I11"/>
    <mergeCell ref="H2:H3"/>
    <mergeCell ref="B4:G5"/>
    <mergeCell ref="H4:H5"/>
    <mergeCell ref="H75:H76"/>
    <mergeCell ref="B93:B94"/>
    <mergeCell ref="H91:H92"/>
    <mergeCell ref="I91:I92"/>
    <mergeCell ref="I95:I96"/>
    <mergeCell ref="I87:I88"/>
    <mergeCell ref="F85:F86"/>
    <mergeCell ref="G85:G86"/>
    <mergeCell ref="H85:H86"/>
    <mergeCell ref="I85:I86"/>
    <mergeCell ref="F91:F92"/>
    <mergeCell ref="G91:G92"/>
    <mergeCell ref="I7:I8"/>
    <mergeCell ref="L53:L54"/>
    <mergeCell ref="F50:F51"/>
    <mergeCell ref="G50:G51"/>
    <mergeCell ref="F46:F47"/>
    <mergeCell ref="K7:K8"/>
    <mergeCell ref="I33:I34"/>
    <mergeCell ref="L6:L7"/>
    <mergeCell ref="F14:F15"/>
    <mergeCell ref="I14:I15"/>
    <mergeCell ref="I89:I90"/>
    <mergeCell ref="B87:B88"/>
    <mergeCell ref="D87:D88"/>
    <mergeCell ref="E87:E88"/>
    <mergeCell ref="F87:F88"/>
    <mergeCell ref="G87:G88"/>
    <mergeCell ref="B77:B78"/>
    <mergeCell ref="D77:D78"/>
    <mergeCell ref="E77:E78"/>
    <mergeCell ref="F77:F78"/>
    <mergeCell ref="K85:K86"/>
    <mergeCell ref="K87:K88"/>
    <mergeCell ref="E85:E86"/>
    <mergeCell ref="F29:F30"/>
    <mergeCell ref="G29:G30"/>
    <mergeCell ref="H29:H30"/>
    <mergeCell ref="D38:D39"/>
    <mergeCell ref="L14:L15"/>
    <mergeCell ref="E16:E17"/>
    <mergeCell ref="G16:G17"/>
    <mergeCell ref="H16:H17"/>
    <mergeCell ref="H77:H78"/>
    <mergeCell ref="G110:G111"/>
    <mergeCell ref="B114:B115"/>
    <mergeCell ref="D97:D98"/>
    <mergeCell ref="E97:E98"/>
    <mergeCell ref="B95:B96"/>
    <mergeCell ref="B59:B60"/>
    <mergeCell ref="B65:B66"/>
    <mergeCell ref="D91:D92"/>
    <mergeCell ref="E91:E92"/>
    <mergeCell ref="E67:E68"/>
    <mergeCell ref="H63:H64"/>
    <mergeCell ref="F63:F64"/>
    <mergeCell ref="G63:G64"/>
    <mergeCell ref="B81:B82"/>
    <mergeCell ref="D81:D82"/>
    <mergeCell ref="E81:E82"/>
    <mergeCell ref="F81:F82"/>
    <mergeCell ref="G81:G82"/>
    <mergeCell ref="H81:H82"/>
    <mergeCell ref="B83:B84"/>
    <mergeCell ref="D83:D84"/>
    <mergeCell ref="E83:E84"/>
    <mergeCell ref="F83:F84"/>
    <mergeCell ref="G83:G84"/>
    <mergeCell ref="H83:H84"/>
    <mergeCell ref="B85:B86"/>
    <mergeCell ref="B91:B92"/>
    <mergeCell ref="F97:F98"/>
    <mergeCell ref="G97:G98"/>
    <mergeCell ref="E95:E96"/>
    <mergeCell ref="H97:H98"/>
    <mergeCell ref="F110:F111"/>
    <mergeCell ref="A477:H477"/>
    <mergeCell ref="B472:B473"/>
    <mergeCell ref="D472:D473"/>
    <mergeCell ref="E472:E473"/>
    <mergeCell ref="D402:D403"/>
    <mergeCell ref="E402:E403"/>
    <mergeCell ref="D388:D389"/>
    <mergeCell ref="E388:E389"/>
    <mergeCell ref="B388:B389"/>
    <mergeCell ref="G498:G499"/>
    <mergeCell ref="H498:H499"/>
    <mergeCell ref="I498:I499"/>
    <mergeCell ref="B450:B451"/>
    <mergeCell ref="D450:D451"/>
    <mergeCell ref="E450:E451"/>
    <mergeCell ref="F472:F473"/>
    <mergeCell ref="G472:G473"/>
    <mergeCell ref="H472:H473"/>
    <mergeCell ref="I472:I473"/>
    <mergeCell ref="I468:I469"/>
    <mergeCell ref="H484:H485"/>
    <mergeCell ref="I484:I485"/>
    <mergeCell ref="G492:G493"/>
    <mergeCell ref="H492:H493"/>
    <mergeCell ref="I492:I493"/>
    <mergeCell ref="F388:F389"/>
    <mergeCell ref="G388:G389"/>
    <mergeCell ref="H388:H389"/>
    <mergeCell ref="G450:G451"/>
    <mergeCell ref="H450:H451"/>
    <mergeCell ref="I450:I451"/>
    <mergeCell ref="H456:H457"/>
    <mergeCell ref="P5:Q5"/>
    <mergeCell ref="P6:Q7"/>
    <mergeCell ref="P8:Q8"/>
    <mergeCell ref="J61:J62"/>
    <mergeCell ref="G122:G123"/>
    <mergeCell ref="H122:H123"/>
    <mergeCell ref="A20:A22"/>
    <mergeCell ref="B61:B62"/>
    <mergeCell ref="D61:D62"/>
    <mergeCell ref="E61:E62"/>
    <mergeCell ref="F61:F62"/>
    <mergeCell ref="G61:G62"/>
    <mergeCell ref="H61:H62"/>
    <mergeCell ref="B101:B102"/>
    <mergeCell ref="D101:D102"/>
    <mergeCell ref="E101:E102"/>
    <mergeCell ref="F101:F102"/>
    <mergeCell ref="G101:G102"/>
    <mergeCell ref="H101:H102"/>
    <mergeCell ref="I101:I102"/>
    <mergeCell ref="B103:B104"/>
    <mergeCell ref="D103:D104"/>
    <mergeCell ref="E103:E104"/>
    <mergeCell ref="F103:F104"/>
    <mergeCell ref="G103:G104"/>
    <mergeCell ref="H103:H104"/>
    <mergeCell ref="I103:I104"/>
    <mergeCell ref="J101:J102"/>
    <mergeCell ref="J103:J104"/>
    <mergeCell ref="G77:G78"/>
    <mergeCell ref="B67:B68"/>
    <mergeCell ref="D85:D86"/>
  </mergeCells>
  <hyperlinks>
    <hyperlink ref="M8" location="'Блискавкозахист FS'!A569" display="Провідники" xr:uid="{93D7AEDA-7277-478D-A490-433601349F4D}"/>
    <hyperlink ref="A559" r:id="rId1" xr:uid="{929A689A-3BE0-4C62-BBC5-8509FF86703F}"/>
    <hyperlink ref="M8:N8" location="'Блискавкозахист FS'!A309" display="Блискавкоприймачі" xr:uid="{B43C8265-34FC-4CA7-BDCC-C8E39D9919AD}"/>
    <hyperlink ref="M6" location="'Блискавкозахист FS'!A317" display="Блискавкоприймачі" xr:uid="{CE41F65C-507C-441C-9E3C-E64D7EFE445C}"/>
    <hyperlink ref="M6:N7" location="'Блискавкозахист FS'!A200" display="Інші комплектуючі" xr:uid="{4C470E5F-7BAC-435E-9D6F-F8BA36AA6B70}"/>
    <hyperlink ref="M3" location="'Блискавкозахист FS'!A9" display="Злучники" xr:uid="{832E62B7-F832-47CD-8258-4106B5D30EF6}"/>
    <hyperlink ref="M4" location="'Блискавкозахист FS'!A17" display="Злучники" xr:uid="{41E2DB0C-FE20-4D55-B911-EE7A993EC6F5}"/>
    <hyperlink ref="M5" location="'Блискавкозахист FS'!A75" display="Тримачі" xr:uid="{3DCEE843-476E-4A64-8ECE-20B52FDF96AF}"/>
    <hyperlink ref="M4:N4" location="'Блискавкозахист FS'!A19" display="Злучники" xr:uid="{FA595950-CDBE-498D-83E4-456C53C499CD}"/>
    <hyperlink ref="M5:N5" location="'Блискавкозахист FS'!A74" display="Тримачі" xr:uid="{AAACF94C-9C9B-41A2-AF12-A95116AF8827}"/>
  </hyperlinks>
  <printOptions horizontalCentered="1"/>
  <pageMargins left="0.39374999999999999" right="0.39374999999999999" top="0.39374999999999999" bottom="0.39374999999999999" header="0.51180555555555496" footer="0.51180555555555496"/>
  <pageSetup paperSize="9" scale="78" firstPageNumber="0" fitToHeight="0" orientation="portrait" horizontalDpi="300" verticalDpi="300" r:id="rId2"/>
  <rowBreaks count="6" manualBreakCount="6">
    <brk id="113" max="8" man="1"/>
    <brk id="164" max="8" man="1"/>
    <brk id="232" max="8" man="1"/>
    <brk id="306" max="8" man="1"/>
    <brk id="490" max="8" man="1"/>
    <brk id="540" max="8" man="1"/>
  </rowBreaks>
  <ignoredErrors>
    <ignoredError sqref="H13 H15 G22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91C9-498D-4315-9BD4-05AFBFB4D711}">
  <sheetPr>
    <tabColor theme="6" tint="-0.499984740745262"/>
    <pageSetUpPr fitToPage="1"/>
  </sheetPr>
  <dimension ref="A1:BC261"/>
  <sheetViews>
    <sheetView zoomScaleNormal="100" zoomScaleSheetLayoutView="100" workbookViewId="0">
      <pane ySplit="8" topLeftCell="A9" activePane="bottomLeft" state="frozen"/>
      <selection pane="bottomLeft" activeCell="P23" sqref="P23"/>
    </sheetView>
  </sheetViews>
  <sheetFormatPr defaultColWidth="8.77734375" defaultRowHeight="13.2" x14ac:dyDescent="0.25"/>
  <cols>
    <col min="1" max="1" width="18.44140625" customWidth="1"/>
    <col min="2" max="2" width="15.44140625" style="1" customWidth="1"/>
    <col min="3" max="3" width="49.109375" style="1" customWidth="1"/>
    <col min="4" max="4" width="7.109375" style="1" customWidth="1"/>
    <col min="5" max="5" width="4.109375" style="1" customWidth="1"/>
    <col min="6" max="6" width="4" style="1" customWidth="1"/>
    <col min="7" max="7" width="13" style="1" customWidth="1"/>
    <col min="8" max="8" width="12.44140625" style="1" customWidth="1"/>
    <col min="9" max="9" width="11.33203125" style="372" hidden="1" customWidth="1"/>
    <col min="10" max="10" width="5.109375" style="372" customWidth="1"/>
    <col min="11" max="11" width="5.77734375" style="372" hidden="1" customWidth="1"/>
    <col min="12" max="12" width="3" style="2" customWidth="1"/>
    <col min="13" max="13" width="7.109375" style="3" customWidth="1"/>
    <col min="14" max="14" width="20.33203125" style="4" customWidth="1"/>
    <col min="15" max="29" width="8.109375" style="4" customWidth="1"/>
    <col min="30" max="55" width="8.109375" style="5" customWidth="1"/>
    <col min="56" max="997" width="8.109375" customWidth="1"/>
    <col min="998" max="1019" width="9" customWidth="1"/>
  </cols>
  <sheetData>
    <row r="1" spans="1:55" s="127" customFormat="1" ht="9" customHeight="1" x14ac:dyDescent="0.25">
      <c r="A1" s="133"/>
      <c r="B1" s="133"/>
      <c r="C1" s="134"/>
      <c r="D1" s="134"/>
      <c r="E1" s="134"/>
      <c r="F1" s="134"/>
      <c r="G1" s="134"/>
      <c r="H1" s="557"/>
      <c r="I1" s="558"/>
      <c r="J1" s="558"/>
      <c r="K1" s="558"/>
      <c r="L1" s="129"/>
      <c r="M1" s="1266" t="s">
        <v>506</v>
      </c>
      <c r="N1" s="1267"/>
      <c r="O1" s="559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</row>
    <row r="2" spans="1:55" s="127" customFormat="1" ht="9" customHeight="1" x14ac:dyDescent="0.25">
      <c r="A2" s="133"/>
      <c r="B2" s="133"/>
      <c r="C2" s="136"/>
      <c r="D2" s="137"/>
      <c r="E2" s="137"/>
      <c r="F2" s="137"/>
      <c r="G2" s="137"/>
      <c r="H2" s="965"/>
      <c r="I2" s="558"/>
      <c r="J2" s="558"/>
      <c r="K2" s="558"/>
      <c r="L2" s="355"/>
      <c r="M2" s="1266"/>
      <c r="N2" s="1267"/>
      <c r="O2" s="560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</row>
    <row r="3" spans="1:55" s="127" customFormat="1" ht="9" customHeight="1" x14ac:dyDescent="0.25">
      <c r="A3" s="133"/>
      <c r="B3" s="133"/>
      <c r="C3" s="136"/>
      <c r="D3" s="137"/>
      <c r="E3" s="137"/>
      <c r="F3" s="137"/>
      <c r="G3" s="137"/>
      <c r="H3" s="965"/>
      <c r="I3" s="558"/>
      <c r="J3" s="558"/>
      <c r="K3" s="558"/>
      <c r="L3" s="355" t="s">
        <v>0</v>
      </c>
      <c r="M3" s="1261" t="s">
        <v>505</v>
      </c>
      <c r="N3" s="1261"/>
      <c r="O3" s="421"/>
      <c r="P3" s="420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</row>
    <row r="4" spans="1:55" s="127" customFormat="1" ht="9" customHeight="1" x14ac:dyDescent="0.25">
      <c r="A4" s="139"/>
      <c r="B4" s="1262" t="s">
        <v>1</v>
      </c>
      <c r="C4" s="1262"/>
      <c r="D4" s="1262"/>
      <c r="E4" s="1262"/>
      <c r="F4" s="1262"/>
      <c r="G4" s="1262"/>
      <c r="H4" s="1264">
        <v>0</v>
      </c>
      <c r="I4" s="364"/>
      <c r="J4" s="364"/>
      <c r="K4" s="364"/>
      <c r="L4" s="355" t="s">
        <v>0</v>
      </c>
      <c r="M4" s="1261" t="s">
        <v>803</v>
      </c>
      <c r="N4" s="1261"/>
      <c r="O4" s="421"/>
      <c r="P4" s="420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</row>
    <row r="5" spans="1:55" s="127" customFormat="1" ht="9" customHeight="1" x14ac:dyDescent="0.25">
      <c r="A5" s="139"/>
      <c r="B5" s="1263"/>
      <c r="C5" s="1263"/>
      <c r="D5" s="1263"/>
      <c r="E5" s="1263"/>
      <c r="F5" s="1263"/>
      <c r="G5" s="1263"/>
      <c r="H5" s="1265"/>
      <c r="I5" s="364"/>
      <c r="J5" s="364"/>
      <c r="K5" s="364"/>
      <c r="L5" s="355" t="s">
        <v>0</v>
      </c>
      <c r="M5" s="1261" t="s">
        <v>804</v>
      </c>
      <c r="N5" s="1261"/>
      <c r="O5" s="421"/>
      <c r="P5" s="420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</row>
    <row r="6" spans="1:55" ht="3" customHeight="1" x14ac:dyDescent="0.25">
      <c r="A6" s="416"/>
      <c r="B6" s="417"/>
      <c r="C6" s="417"/>
      <c r="D6" s="417"/>
      <c r="E6" s="417"/>
      <c r="F6" s="417"/>
      <c r="G6" s="417"/>
      <c r="H6" s="415"/>
      <c r="I6" s="93"/>
      <c r="J6" s="93"/>
      <c r="K6" s="93"/>
      <c r="L6" s="946" t="s">
        <v>0</v>
      </c>
      <c r="M6" s="1268" t="s">
        <v>805</v>
      </c>
      <c r="N6" s="1268"/>
      <c r="O6" s="421"/>
      <c r="P6" s="9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spans="1:55" ht="6" customHeight="1" x14ac:dyDescent="0.25">
      <c r="A7" s="1023" t="s">
        <v>2</v>
      </c>
      <c r="B7" s="1023" t="s">
        <v>3</v>
      </c>
      <c r="C7" s="1023" t="s">
        <v>608</v>
      </c>
      <c r="D7" s="1025" t="s">
        <v>5</v>
      </c>
      <c r="E7" s="1025" t="s">
        <v>6</v>
      </c>
      <c r="F7" s="1025" t="s">
        <v>7</v>
      </c>
      <c r="G7" s="1025" t="s">
        <v>8</v>
      </c>
      <c r="H7" s="1028" t="s">
        <v>9</v>
      </c>
      <c r="I7" s="934" t="s">
        <v>10</v>
      </c>
      <c r="J7" s="790"/>
      <c r="K7" s="944" t="s">
        <v>1314</v>
      </c>
      <c r="L7" s="946"/>
      <c r="M7" s="1268"/>
      <c r="N7" s="1268"/>
      <c r="O7" s="421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</row>
    <row r="8" spans="1:55" ht="11.55" customHeight="1" x14ac:dyDescent="0.25">
      <c r="A8" s="1024"/>
      <c r="B8" s="1024"/>
      <c r="C8" s="1024"/>
      <c r="D8" s="1026"/>
      <c r="E8" s="1026"/>
      <c r="F8" s="1026"/>
      <c r="G8" s="1026"/>
      <c r="H8" s="1029"/>
      <c r="I8" s="935"/>
      <c r="J8" s="15"/>
      <c r="K8" s="945"/>
      <c r="L8" s="191" t="s">
        <v>0</v>
      </c>
      <c r="M8" s="1268" t="s">
        <v>787</v>
      </c>
      <c r="N8" s="1268"/>
      <c r="O8" s="421"/>
      <c r="P8" s="9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</row>
    <row r="9" spans="1:55" ht="21" customHeight="1" thickBot="1" x14ac:dyDescent="0.3">
      <c r="A9" s="1259" t="s">
        <v>1001</v>
      </c>
      <c r="B9" s="1259"/>
      <c r="C9" s="1259"/>
      <c r="D9" s="1259"/>
      <c r="E9" s="1259"/>
      <c r="F9" s="1259"/>
      <c r="G9" s="1259"/>
      <c r="H9" s="1259"/>
      <c r="K9" s="93"/>
      <c r="L9" s="1183" t="s">
        <v>609</v>
      </c>
      <c r="M9" s="1184"/>
    </row>
    <row r="10" spans="1:55" ht="22.05" customHeight="1" x14ac:dyDescent="0.25">
      <c r="A10" s="25"/>
      <c r="B10" s="1269" t="s">
        <v>436</v>
      </c>
      <c r="C10" s="61" t="s">
        <v>802</v>
      </c>
      <c r="D10" s="932" t="s">
        <v>16</v>
      </c>
      <c r="E10" s="207" t="s">
        <v>435</v>
      </c>
      <c r="F10" s="1270" t="s">
        <v>15</v>
      </c>
      <c r="G10" s="474">
        <f>'Full price'!G6</f>
        <v>156</v>
      </c>
      <c r="H10" s="287">
        <f>G10*(1-$H$4)</f>
        <v>156</v>
      </c>
      <c r="I10" s="904">
        <f>G10/1.2</f>
        <v>130</v>
      </c>
      <c r="J10" s="367"/>
      <c r="K10" s="367"/>
      <c r="L10" s="220"/>
      <c r="M10" s="1133"/>
      <c r="N10" s="272"/>
      <c r="O10" s="272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55" ht="22.05" customHeight="1" x14ac:dyDescent="0.25">
      <c r="A11" s="26"/>
      <c r="B11" s="1269"/>
      <c r="C11" s="75" t="s">
        <v>438</v>
      </c>
      <c r="D11" s="932"/>
      <c r="E11" s="194" t="s">
        <v>148</v>
      </c>
      <c r="F11" s="930"/>
      <c r="G11" s="475">
        <f>G10*0.62</f>
        <v>96.72</v>
      </c>
      <c r="H11" s="373">
        <f>H10*0.62</f>
        <v>96.72</v>
      </c>
      <c r="I11" s="904"/>
      <c r="J11" s="367"/>
      <c r="K11" s="367"/>
      <c r="L11" s="174"/>
      <c r="M11" s="1133"/>
      <c r="N11" s="272"/>
      <c r="O11" s="272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55" ht="19.95" customHeight="1" x14ac:dyDescent="0.25">
      <c r="A12" s="25"/>
      <c r="B12" s="1271" t="s">
        <v>1004</v>
      </c>
      <c r="C12" s="61" t="s">
        <v>604</v>
      </c>
      <c r="D12" s="932" t="s">
        <v>16</v>
      </c>
      <c r="E12" s="207" t="s">
        <v>435</v>
      </c>
      <c r="F12" s="906" t="s">
        <v>1185</v>
      </c>
      <c r="G12" s="474">
        <f>'Full price'!G7</f>
        <v>156</v>
      </c>
      <c r="H12" s="287">
        <f>G12*(1-$H$4)</f>
        <v>156</v>
      </c>
      <c r="I12" s="904">
        <f>G12/1.2</f>
        <v>130</v>
      </c>
      <c r="J12" s="367"/>
      <c r="K12" s="367"/>
      <c r="L12" s="1036"/>
      <c r="M12" s="1272"/>
      <c r="N12" s="272"/>
      <c r="O12" s="272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55" ht="19.95" customHeight="1" x14ac:dyDescent="0.25">
      <c r="A13" s="25"/>
      <c r="B13" s="1271"/>
      <c r="C13" s="75" t="s">
        <v>1139</v>
      </c>
      <c r="D13" s="932"/>
      <c r="E13" s="194" t="s">
        <v>148</v>
      </c>
      <c r="F13" s="907"/>
      <c r="G13" s="475">
        <f>G12*0.8</f>
        <v>124.80000000000001</v>
      </c>
      <c r="H13" s="373">
        <f>H12*0.8</f>
        <v>124.80000000000001</v>
      </c>
      <c r="I13" s="904"/>
      <c r="J13" s="367"/>
      <c r="K13" s="367"/>
      <c r="L13" s="1017"/>
      <c r="M13" s="1273"/>
      <c r="N13" s="272"/>
      <c r="O13" s="27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55" ht="19.95" customHeight="1" x14ac:dyDescent="0.25">
      <c r="A14" s="25"/>
      <c r="B14" s="1271" t="s">
        <v>1005</v>
      </c>
      <c r="C14" s="61" t="s">
        <v>605</v>
      </c>
      <c r="D14" s="932" t="s">
        <v>16</v>
      </c>
      <c r="E14" s="207" t="s">
        <v>435</v>
      </c>
      <c r="F14" s="1270" t="s">
        <v>15</v>
      </c>
      <c r="G14" s="474">
        <f>'Full price'!G8</f>
        <v>156</v>
      </c>
      <c r="H14" s="287">
        <f>G14*(1-$H$4)</f>
        <v>156</v>
      </c>
      <c r="I14" s="904">
        <f>G14/1.2</f>
        <v>130</v>
      </c>
      <c r="J14" s="367"/>
      <c r="K14" s="779"/>
      <c r="L14" s="1017"/>
      <c r="M14" s="1273"/>
      <c r="N14" s="272"/>
      <c r="O14" s="272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55" ht="19.95" customHeight="1" x14ac:dyDescent="0.25">
      <c r="A15" s="25"/>
      <c r="B15" s="1271"/>
      <c r="C15" s="75" t="s">
        <v>440</v>
      </c>
      <c r="D15" s="932"/>
      <c r="E15" s="194" t="s">
        <v>148</v>
      </c>
      <c r="F15" s="930"/>
      <c r="G15" s="475">
        <f>G14*0.961</f>
        <v>149.916</v>
      </c>
      <c r="H15" s="373">
        <f>H14*0.961</f>
        <v>149.916</v>
      </c>
      <c r="I15" s="904"/>
      <c r="J15" s="367"/>
      <c r="K15" s="780"/>
      <c r="L15" s="1017"/>
      <c r="M15" s="1273"/>
      <c r="N15" s="272"/>
      <c r="O15" s="272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5" ht="19.95" customHeight="1" x14ac:dyDescent="0.25">
      <c r="A16" s="25"/>
      <c r="B16" s="1271" t="s">
        <v>1006</v>
      </c>
      <c r="C16" s="61" t="s">
        <v>606</v>
      </c>
      <c r="D16" s="932" t="s">
        <v>16</v>
      </c>
      <c r="E16" s="207" t="s">
        <v>435</v>
      </c>
      <c r="F16" s="906" t="s">
        <v>1185</v>
      </c>
      <c r="G16" s="474">
        <f>'Full price'!G9</f>
        <v>156</v>
      </c>
      <c r="H16" s="287">
        <f>G16*(1-$H$4)</f>
        <v>156</v>
      </c>
      <c r="I16" s="904">
        <f>G16/1.2</f>
        <v>130</v>
      </c>
      <c r="J16" s="367"/>
      <c r="K16" s="780"/>
      <c r="L16" s="1017"/>
      <c r="M16" s="1273"/>
      <c r="N16" s="272"/>
      <c r="O16" s="272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55" ht="19.95" customHeight="1" thickBot="1" x14ac:dyDescent="0.3">
      <c r="A17" s="192"/>
      <c r="B17" s="1275"/>
      <c r="C17" s="469" t="s">
        <v>1140</v>
      </c>
      <c r="D17" s="1124"/>
      <c r="E17" s="429" t="s">
        <v>148</v>
      </c>
      <c r="F17" s="1276"/>
      <c r="G17" s="476">
        <f>G16*1.29</f>
        <v>201.24</v>
      </c>
      <c r="H17" s="468">
        <f>H16*1.29</f>
        <v>201.24</v>
      </c>
      <c r="I17" s="904"/>
      <c r="J17" s="367"/>
      <c r="K17" s="780"/>
      <c r="L17" s="1018"/>
      <c r="M17" s="1274"/>
      <c r="N17" s="272"/>
      <c r="O17" s="272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55" ht="16.95" hidden="1" customHeight="1" x14ac:dyDescent="0.25">
      <c r="A18" s="1092"/>
      <c r="B18" s="1283" t="s">
        <v>798</v>
      </c>
      <c r="C18" s="68" t="s">
        <v>607</v>
      </c>
      <c r="D18" s="1251" t="s">
        <v>492</v>
      </c>
      <c r="E18" s="917" t="s">
        <v>148</v>
      </c>
      <c r="F18" s="1284" t="s">
        <v>18</v>
      </c>
      <c r="G18" s="1285" t="s">
        <v>425</v>
      </c>
      <c r="H18" s="1287" t="s">
        <v>439</v>
      </c>
      <c r="I18" s="370"/>
      <c r="J18" s="370"/>
      <c r="K18" s="781"/>
      <c r="L18" s="1017"/>
      <c r="M18" s="175"/>
      <c r="N18" s="272"/>
      <c r="O18" s="272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55" ht="16.5" hidden="1" customHeight="1" x14ac:dyDescent="0.25">
      <c r="A19" s="1092"/>
      <c r="B19" s="1283"/>
      <c r="C19" s="62" t="s">
        <v>491</v>
      </c>
      <c r="D19" s="1251"/>
      <c r="E19" s="917"/>
      <c r="F19" s="1284"/>
      <c r="G19" s="1286"/>
      <c r="H19" s="1288"/>
      <c r="I19" s="370"/>
      <c r="J19" s="370"/>
      <c r="K19" s="781"/>
      <c r="L19" s="1017"/>
      <c r="M19" s="17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55" s="127" customFormat="1" ht="10.050000000000001" customHeight="1" x14ac:dyDescent="0.25">
      <c r="A20" s="470"/>
      <c r="B20" s="470"/>
      <c r="C20" s="470"/>
      <c r="D20" s="470"/>
      <c r="E20" s="470"/>
      <c r="F20" s="470"/>
      <c r="G20" s="470"/>
      <c r="H20" s="470"/>
      <c r="I20" s="364"/>
      <c r="J20" s="364"/>
      <c r="K20" s="782"/>
      <c r="L20" s="426"/>
      <c r="M20" s="427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</row>
    <row r="21" spans="1:55" ht="21" customHeight="1" x14ac:dyDescent="0.25">
      <c r="A21" s="1260" t="s">
        <v>1002</v>
      </c>
      <c r="B21" s="1260"/>
      <c r="C21" s="1260"/>
      <c r="D21" s="1260"/>
      <c r="E21" s="1260"/>
      <c r="F21" s="1260"/>
      <c r="G21" s="1260"/>
      <c r="H21" s="1260"/>
      <c r="I21" s="93"/>
      <c r="J21" s="93"/>
      <c r="K21" s="783"/>
      <c r="L21" s="1277" t="s">
        <v>609</v>
      </c>
      <c r="M21" s="1278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</row>
    <row r="22" spans="1:55" s="127" customFormat="1" ht="4.95" customHeight="1" x14ac:dyDescent="0.25">
      <c r="A22" s="470"/>
      <c r="B22" s="470"/>
      <c r="C22" s="470"/>
      <c r="D22" s="470"/>
      <c r="E22" s="470"/>
      <c r="F22" s="470"/>
      <c r="G22" s="470"/>
      <c r="H22" s="470"/>
      <c r="I22" s="364"/>
      <c r="J22" s="364"/>
      <c r="K22" s="782"/>
      <c r="L22" s="1279"/>
      <c r="M22" s="1280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</row>
    <row r="23" spans="1:55" ht="21" customHeight="1" thickBot="1" x14ac:dyDescent="0.3">
      <c r="A23" s="1228" t="s">
        <v>1003</v>
      </c>
      <c r="B23" s="1228"/>
      <c r="C23" s="1228"/>
      <c r="D23" s="1228"/>
      <c r="E23" s="1228"/>
      <c r="F23" s="1228"/>
      <c r="G23" s="1228"/>
      <c r="H23" s="1228"/>
      <c r="K23" s="783"/>
      <c r="L23" s="1281"/>
      <c r="M23" s="1282"/>
    </row>
    <row r="24" spans="1:55" s="5" customFormat="1" ht="15" customHeight="1" x14ac:dyDescent="0.25">
      <c r="A24"/>
      <c r="B24" s="1211" t="s">
        <v>1007</v>
      </c>
      <c r="C24" s="408" t="s">
        <v>231</v>
      </c>
      <c r="D24" s="1224" t="s">
        <v>13</v>
      </c>
      <c r="E24" s="912" t="s">
        <v>14</v>
      </c>
      <c r="F24" s="971" t="s">
        <v>1185</v>
      </c>
      <c r="G24" s="1226">
        <f>'Full price'!G327</f>
        <v>469.8</v>
      </c>
      <c r="H24" s="970">
        <f>G24*(1-$H$4)</f>
        <v>469.8</v>
      </c>
      <c r="I24" s="367">
        <f>G24/1.2</f>
        <v>391.5</v>
      </c>
      <c r="J24" s="367"/>
      <c r="K24" s="1185"/>
      <c r="L24" s="957"/>
      <c r="M24" s="957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55" s="5" customFormat="1" ht="12" customHeight="1" x14ac:dyDescent="0.25">
      <c r="A25" s="127"/>
      <c r="B25" s="1205"/>
      <c r="C25" s="413" t="s">
        <v>725</v>
      </c>
      <c r="D25" s="1225"/>
      <c r="E25" s="933"/>
      <c r="F25" s="907"/>
      <c r="G25" s="1227"/>
      <c r="H25" s="889"/>
      <c r="I25" s="367"/>
      <c r="J25" s="367"/>
      <c r="K25" s="1185"/>
      <c r="L25" s="1186"/>
      <c r="M25" s="118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55" s="5" customFormat="1" ht="22.95" customHeight="1" x14ac:dyDescent="0.25">
      <c r="A26" s="127"/>
      <c r="B26" s="477" t="s">
        <v>1008</v>
      </c>
      <c r="C26" s="409" t="s">
        <v>688</v>
      </c>
      <c r="D26" s="396" t="s">
        <v>13</v>
      </c>
      <c r="E26" s="203" t="s">
        <v>14</v>
      </c>
      <c r="F26" s="534" t="s">
        <v>15</v>
      </c>
      <c r="G26" s="479">
        <f>'Full price'!G328</f>
        <v>469.8</v>
      </c>
      <c r="H26" s="195">
        <f>G26*(1-$H$4)</f>
        <v>469.8</v>
      </c>
      <c r="I26" s="367"/>
      <c r="J26" s="367"/>
      <c r="K26" s="1185"/>
      <c r="L26" s="958"/>
      <c r="M26" s="958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55" s="5" customFormat="1" ht="15" customHeight="1" x14ac:dyDescent="0.25">
      <c r="A27" s="127"/>
      <c r="B27" s="1205" t="s">
        <v>1009</v>
      </c>
      <c r="C27" s="410" t="s">
        <v>232</v>
      </c>
      <c r="D27" s="1224" t="s">
        <v>13</v>
      </c>
      <c r="E27" s="912" t="s">
        <v>14</v>
      </c>
      <c r="F27" s="971" t="s">
        <v>1185</v>
      </c>
      <c r="G27" s="1226">
        <f>'Full price'!G329</f>
        <v>129.9</v>
      </c>
      <c r="H27" s="970">
        <f>G27*(1-$H$4)</f>
        <v>129.9</v>
      </c>
      <c r="I27" s="367"/>
      <c r="J27" s="367"/>
      <c r="K27" s="784"/>
      <c r="L27" s="957"/>
      <c r="M27" s="957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55" s="5" customFormat="1" ht="12" customHeight="1" x14ac:dyDescent="0.25">
      <c r="A28" s="25"/>
      <c r="B28" s="1206"/>
      <c r="C28" s="413" t="s">
        <v>726</v>
      </c>
      <c r="D28" s="1225"/>
      <c r="E28" s="933"/>
      <c r="F28" s="907"/>
      <c r="G28" s="1227"/>
      <c r="H28" s="889"/>
      <c r="I28" s="367">
        <f>G28/1.2</f>
        <v>0</v>
      </c>
      <c r="J28" s="367"/>
      <c r="K28" s="784"/>
      <c r="L28" s="958"/>
      <c r="M28" s="958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55" s="5" customFormat="1" ht="15" customHeight="1" x14ac:dyDescent="0.25">
      <c r="A29" s="25"/>
      <c r="B29" s="1205" t="s">
        <v>1010</v>
      </c>
      <c r="C29" s="410" t="s">
        <v>233</v>
      </c>
      <c r="D29" s="1224" t="s">
        <v>13</v>
      </c>
      <c r="E29" s="912" t="s">
        <v>14</v>
      </c>
      <c r="F29" s="971" t="s">
        <v>1185</v>
      </c>
      <c r="G29" s="1226">
        <f>'Full price'!G330</f>
        <v>83.4</v>
      </c>
      <c r="H29" s="970">
        <f>G29*(1-$H$4)</f>
        <v>83.4</v>
      </c>
      <c r="I29" s="367"/>
      <c r="J29" s="367"/>
      <c r="K29" s="784"/>
      <c r="L29" s="957"/>
      <c r="M29" s="957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55" s="5" customFormat="1" ht="12" customHeight="1" x14ac:dyDescent="0.25">
      <c r="A30" s="25"/>
      <c r="B30" s="1206"/>
      <c r="C30" s="413" t="s">
        <v>727</v>
      </c>
      <c r="D30" s="1225"/>
      <c r="E30" s="933"/>
      <c r="F30" s="907"/>
      <c r="G30" s="1227"/>
      <c r="H30" s="889"/>
      <c r="I30" s="367"/>
      <c r="J30" s="367"/>
      <c r="K30" s="784"/>
      <c r="L30" s="958"/>
      <c r="M30" s="958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55" s="5" customFormat="1" ht="15" customHeight="1" x14ac:dyDescent="0.25">
      <c r="A31" s="25"/>
      <c r="B31" s="1205" t="s">
        <v>1011</v>
      </c>
      <c r="C31" s="410" t="s">
        <v>234</v>
      </c>
      <c r="D31" s="1224" t="s">
        <v>746</v>
      </c>
      <c r="E31" s="912" t="s">
        <v>14</v>
      </c>
      <c r="F31" s="971" t="s">
        <v>1185</v>
      </c>
      <c r="G31" s="1226">
        <f>'Full price'!G331</f>
        <v>47.4</v>
      </c>
      <c r="H31" s="970">
        <f>G31*(1-$H$4)</f>
        <v>47.4</v>
      </c>
      <c r="I31" s="367"/>
      <c r="J31" s="367"/>
      <c r="K31" s="784"/>
      <c r="L31" s="957"/>
      <c r="M31" s="957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55" s="5" customFormat="1" ht="12" customHeight="1" x14ac:dyDescent="0.25">
      <c r="A32" s="25"/>
      <c r="B32" s="1206"/>
      <c r="C32" s="413" t="s">
        <v>729</v>
      </c>
      <c r="D32" s="1225"/>
      <c r="E32" s="933"/>
      <c r="F32" s="907"/>
      <c r="G32" s="1227"/>
      <c r="H32" s="889"/>
      <c r="I32" s="367"/>
      <c r="J32" s="367"/>
      <c r="K32" s="784"/>
      <c r="L32" s="958"/>
      <c r="M32" s="958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55" s="5" customFormat="1" ht="15" customHeight="1" x14ac:dyDescent="0.25">
      <c r="A33" s="25"/>
      <c r="B33" s="1205" t="s">
        <v>1012</v>
      </c>
      <c r="C33" s="410" t="s">
        <v>235</v>
      </c>
      <c r="D33" s="1224" t="s">
        <v>13</v>
      </c>
      <c r="E33" s="912" t="s">
        <v>14</v>
      </c>
      <c r="F33" s="971" t="s">
        <v>1185</v>
      </c>
      <c r="G33" s="1226">
        <f>'Full price'!G332</f>
        <v>66.900000000000006</v>
      </c>
      <c r="H33" s="970">
        <f>G33*(1-$H$4)</f>
        <v>66.900000000000006</v>
      </c>
      <c r="I33" s="367"/>
      <c r="J33" s="367"/>
      <c r="K33" s="784"/>
      <c r="L33" s="957"/>
      <c r="M33" s="957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55" s="5" customFormat="1" ht="12" customHeight="1" x14ac:dyDescent="0.25">
      <c r="A34" s="26"/>
      <c r="B34" s="1206"/>
      <c r="C34" s="413" t="s">
        <v>728</v>
      </c>
      <c r="D34" s="1225"/>
      <c r="E34" s="933"/>
      <c r="F34" s="907"/>
      <c r="G34" s="1227"/>
      <c r="H34" s="889"/>
      <c r="I34" s="367"/>
      <c r="J34" s="367"/>
      <c r="K34" s="784"/>
      <c r="L34" s="958"/>
      <c r="M34" s="958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55" s="406" customFormat="1" ht="10.050000000000001" customHeight="1" x14ac:dyDescent="0.25">
      <c r="A35" s="1188"/>
      <c r="B35" s="1189"/>
      <c r="C35" s="1189"/>
      <c r="D35" s="1189"/>
      <c r="E35" s="1189"/>
      <c r="F35" s="1189"/>
      <c r="G35" s="1189"/>
      <c r="H35" s="1189"/>
      <c r="I35" s="400"/>
      <c r="J35" s="400"/>
      <c r="K35" s="785"/>
      <c r="L35" s="401"/>
      <c r="M35" s="402"/>
      <c r="N35" s="403"/>
      <c r="O35" s="403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  <c r="AE35" s="405"/>
      <c r="AF35" s="405"/>
      <c r="AG35" s="405"/>
      <c r="AH35" s="405"/>
      <c r="AI35" s="405"/>
      <c r="AJ35" s="405"/>
      <c r="AK35" s="405"/>
      <c r="AL35" s="405"/>
      <c r="AM35" s="405"/>
      <c r="AN35" s="405"/>
      <c r="AO35" s="405"/>
      <c r="AP35" s="405"/>
      <c r="AQ35" s="405"/>
      <c r="AR35" s="405"/>
      <c r="AS35" s="405"/>
      <c r="AT35" s="405"/>
      <c r="AU35" s="405"/>
      <c r="AV35" s="405"/>
      <c r="AW35" s="405"/>
      <c r="AX35" s="405"/>
      <c r="AY35" s="405"/>
      <c r="AZ35" s="405"/>
      <c r="BA35" s="405"/>
      <c r="BB35" s="405"/>
      <c r="BC35" s="405"/>
    </row>
    <row r="36" spans="1:55" s="5" customFormat="1" ht="19.95" customHeight="1" x14ac:dyDescent="0.25">
      <c r="A36" s="25"/>
      <c r="B36" s="1205" t="s">
        <v>39</v>
      </c>
      <c r="C36" s="408" t="s">
        <v>564</v>
      </c>
      <c r="D36" s="1234" t="s">
        <v>16</v>
      </c>
      <c r="E36" s="912" t="s">
        <v>14</v>
      </c>
      <c r="F36" s="1235" t="s">
        <v>1185</v>
      </c>
      <c r="G36" s="1226">
        <f>'Full price'!G32</f>
        <v>123.9</v>
      </c>
      <c r="H36" s="970">
        <f>G36*(1-$H$4)</f>
        <v>123.9</v>
      </c>
      <c r="I36" s="367">
        <f>G36/1.2</f>
        <v>103.25000000000001</v>
      </c>
      <c r="J36" s="367"/>
      <c r="K36" s="1182" t="s">
        <v>1313</v>
      </c>
      <c r="L36" s="957"/>
      <c r="M36" s="957"/>
      <c r="N36" s="272"/>
      <c r="O36" s="272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55" s="5" customFormat="1" ht="25.05" customHeight="1" x14ac:dyDescent="0.25">
      <c r="A37" s="25"/>
      <c r="B37" s="1206"/>
      <c r="C37" s="413" t="s">
        <v>723</v>
      </c>
      <c r="D37" s="954"/>
      <c r="E37" s="933"/>
      <c r="F37" s="1236"/>
      <c r="G37" s="1227"/>
      <c r="H37" s="889"/>
      <c r="I37" s="367"/>
      <c r="J37" s="367"/>
      <c r="K37" s="1182"/>
      <c r="L37" s="958"/>
      <c r="M37" s="958"/>
      <c r="N37" s="272"/>
      <c r="O37" s="272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55" s="5" customFormat="1" ht="19.95" customHeight="1" x14ac:dyDescent="0.25">
      <c r="A38" s="144"/>
      <c r="B38" s="1205" t="s">
        <v>717</v>
      </c>
      <c r="C38" s="30" t="s">
        <v>806</v>
      </c>
      <c r="D38" s="1234" t="s">
        <v>16</v>
      </c>
      <c r="E38" s="912" t="s">
        <v>14</v>
      </c>
      <c r="F38" s="1235" t="s">
        <v>1185</v>
      </c>
      <c r="G38" s="1226">
        <f>'Full price'!G35</f>
        <v>123.9</v>
      </c>
      <c r="H38" s="970">
        <f>G38*(1-$H$4)</f>
        <v>123.9</v>
      </c>
      <c r="I38" s="367">
        <f>G38/1.2</f>
        <v>103.25000000000001</v>
      </c>
      <c r="J38" s="367"/>
      <c r="K38" s="1182" t="s">
        <v>1313</v>
      </c>
      <c r="L38" s="957"/>
      <c r="M38" s="957"/>
      <c r="N38" s="272"/>
      <c r="O38" s="272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55" s="5" customFormat="1" ht="25.05" customHeight="1" x14ac:dyDescent="0.25">
      <c r="A39" s="144"/>
      <c r="B39" s="1206"/>
      <c r="C39" s="413" t="s">
        <v>724</v>
      </c>
      <c r="D39" s="954"/>
      <c r="E39" s="933"/>
      <c r="F39" s="1236"/>
      <c r="G39" s="1227"/>
      <c r="H39" s="889"/>
      <c r="I39" s="367"/>
      <c r="J39" s="367"/>
      <c r="K39" s="1182"/>
      <c r="L39" s="958"/>
      <c r="M39" s="958"/>
      <c r="N39" s="272"/>
      <c r="O39" s="272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55" s="5" customFormat="1" ht="15" customHeight="1" x14ac:dyDescent="0.25">
      <c r="A40" s="144"/>
      <c r="B40" s="1205" t="s">
        <v>246</v>
      </c>
      <c r="C40" s="410" t="s">
        <v>247</v>
      </c>
      <c r="D40" s="1224" t="s">
        <v>746</v>
      </c>
      <c r="E40" s="912" t="s">
        <v>14</v>
      </c>
      <c r="F40" s="1231" t="s">
        <v>15</v>
      </c>
      <c r="G40" s="1226">
        <f>'Full price'!G333</f>
        <v>498</v>
      </c>
      <c r="H40" s="970">
        <f>G40*(1-$H$4)</f>
        <v>498</v>
      </c>
      <c r="I40" s="367"/>
      <c r="J40" s="367"/>
      <c r="K40" s="784"/>
      <c r="L40" s="957"/>
      <c r="M40" s="957"/>
      <c r="N40" s="272"/>
      <c r="O40" s="272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55" s="5" customFormat="1" ht="15" customHeight="1" x14ac:dyDescent="0.25">
      <c r="A41" s="26"/>
      <c r="B41" s="1206"/>
      <c r="C41" s="413" t="s">
        <v>730</v>
      </c>
      <c r="D41" s="1225"/>
      <c r="E41" s="933"/>
      <c r="F41" s="1232"/>
      <c r="G41" s="1227"/>
      <c r="H41" s="889"/>
      <c r="I41" s="367"/>
      <c r="J41" s="367"/>
      <c r="K41" s="784"/>
      <c r="L41" s="958"/>
      <c r="M41" s="958"/>
      <c r="N41" s="272"/>
      <c r="O41" s="272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55" s="406" customFormat="1" ht="19.95" customHeight="1" x14ac:dyDescent="0.25">
      <c r="A42" s="1188" t="s">
        <v>718</v>
      </c>
      <c r="B42" s="1189"/>
      <c r="C42" s="1189"/>
      <c r="D42" s="1189"/>
      <c r="E42" s="1189"/>
      <c r="F42" s="1189"/>
      <c r="G42" s="1189"/>
      <c r="H42" s="1189"/>
      <c r="I42" s="400"/>
      <c r="J42" s="400"/>
      <c r="K42" s="785"/>
      <c r="L42" s="401"/>
      <c r="M42" s="402"/>
      <c r="N42" s="403"/>
      <c r="O42" s="403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5"/>
      <c r="AE42" s="405"/>
      <c r="AF42" s="405"/>
      <c r="AG42" s="405"/>
      <c r="AH42" s="405"/>
      <c r="AI42" s="405"/>
      <c r="AJ42" s="405"/>
      <c r="AK42" s="405"/>
      <c r="AL42" s="405"/>
      <c r="AM42" s="405"/>
      <c r="AN42" s="405"/>
      <c r="AO42" s="405"/>
      <c r="AP42" s="405"/>
      <c r="AQ42" s="405"/>
      <c r="AR42" s="405"/>
      <c r="AS42" s="405"/>
      <c r="AT42" s="405"/>
      <c r="AU42" s="405"/>
      <c r="AV42" s="405"/>
      <c r="AW42" s="405"/>
      <c r="AX42" s="405"/>
      <c r="AY42" s="405"/>
      <c r="AZ42" s="405"/>
      <c r="BA42" s="405"/>
      <c r="BB42" s="405"/>
      <c r="BC42" s="405"/>
    </row>
    <row r="43" spans="1:55" ht="18" customHeight="1" x14ac:dyDescent="0.3">
      <c r="A43" s="423"/>
      <c r="B43" s="1190" t="s">
        <v>1013</v>
      </c>
      <c r="C43" s="411" t="s">
        <v>227</v>
      </c>
      <c r="D43" s="1234" t="s">
        <v>13</v>
      </c>
      <c r="E43" s="912" t="s">
        <v>14</v>
      </c>
      <c r="F43" s="971" t="s">
        <v>1185</v>
      </c>
      <c r="G43" s="1226">
        <f>'Full price'!G334</f>
        <v>1308</v>
      </c>
      <c r="H43" s="970">
        <f>G43*(1-$H$4)</f>
        <v>1308</v>
      </c>
      <c r="I43" s="904">
        <f>G43/1.2</f>
        <v>1090</v>
      </c>
      <c r="J43" s="367"/>
      <c r="K43" s="1182" t="s">
        <v>1313</v>
      </c>
      <c r="L43" s="1088"/>
      <c r="M43" s="1168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55" s="5" customFormat="1" ht="18" customHeight="1" x14ac:dyDescent="0.25">
      <c r="A44" s="144"/>
      <c r="B44" s="1233"/>
      <c r="C44" s="414" t="s">
        <v>768</v>
      </c>
      <c r="D44" s="954"/>
      <c r="E44" s="933"/>
      <c r="F44" s="907"/>
      <c r="G44" s="1227"/>
      <c r="H44" s="889"/>
      <c r="I44" s="904"/>
      <c r="J44" s="367"/>
      <c r="K44" s="1182"/>
      <c r="L44" s="1087"/>
      <c r="M44" s="1169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55" s="5" customFormat="1" ht="18" customHeight="1" x14ac:dyDescent="0.3">
      <c r="A45" s="423"/>
      <c r="B45" s="1233" t="s">
        <v>1014</v>
      </c>
      <c r="C45" s="412" t="s">
        <v>227</v>
      </c>
      <c r="D45" s="932" t="s">
        <v>13</v>
      </c>
      <c r="E45" s="933" t="s">
        <v>14</v>
      </c>
      <c r="F45" s="906" t="s">
        <v>1185</v>
      </c>
      <c r="G45" s="1227">
        <f>'Full price'!G335</f>
        <v>1398</v>
      </c>
      <c r="H45" s="889">
        <f>G45*(1-$H$4)</f>
        <v>1398</v>
      </c>
      <c r="I45" s="904">
        <f>G45/1.2</f>
        <v>1165</v>
      </c>
      <c r="J45" s="367"/>
      <c r="K45" s="1182" t="s">
        <v>1313</v>
      </c>
      <c r="L45" s="1087"/>
      <c r="M45" s="1169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55" s="5" customFormat="1" ht="18" customHeight="1" x14ac:dyDescent="0.25">
      <c r="A46" s="144"/>
      <c r="B46" s="1233"/>
      <c r="C46" s="414" t="s">
        <v>767</v>
      </c>
      <c r="D46" s="932"/>
      <c r="E46" s="933"/>
      <c r="F46" s="907"/>
      <c r="G46" s="1227"/>
      <c r="H46" s="889"/>
      <c r="I46" s="904"/>
      <c r="J46" s="367"/>
      <c r="K46" s="1182"/>
      <c r="L46" s="1087"/>
      <c r="M46" s="1169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55" s="5" customFormat="1" ht="18" customHeight="1" x14ac:dyDescent="0.3">
      <c r="A47" s="144"/>
      <c r="B47" s="1233" t="s">
        <v>1015</v>
      </c>
      <c r="C47" s="412" t="s">
        <v>228</v>
      </c>
      <c r="D47" s="932" t="s">
        <v>13</v>
      </c>
      <c r="E47" s="933" t="s">
        <v>14</v>
      </c>
      <c r="F47" s="906" t="s">
        <v>1185</v>
      </c>
      <c r="G47" s="1227">
        <f>'Full price'!G336</f>
        <v>2016</v>
      </c>
      <c r="H47" s="889">
        <f>G47*(1-$H$4)</f>
        <v>2016</v>
      </c>
      <c r="I47" s="904">
        <f>G47/1.2</f>
        <v>1680</v>
      </c>
      <c r="J47" s="367"/>
      <c r="K47" s="1182" t="s">
        <v>1313</v>
      </c>
      <c r="L47" s="1087"/>
      <c r="M47" s="1169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55" s="5" customFormat="1" ht="18" customHeight="1" x14ac:dyDescent="0.25">
      <c r="A48" s="144"/>
      <c r="B48" s="1233"/>
      <c r="C48" s="414" t="s">
        <v>766</v>
      </c>
      <c r="D48" s="932"/>
      <c r="E48" s="933"/>
      <c r="F48" s="907"/>
      <c r="G48" s="1227"/>
      <c r="H48" s="889"/>
      <c r="I48" s="904"/>
      <c r="J48" s="367"/>
      <c r="K48" s="1182"/>
      <c r="L48" s="1087"/>
      <c r="M48" s="1169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55" s="5" customFormat="1" ht="18" customHeight="1" x14ac:dyDescent="0.3">
      <c r="A49" s="144"/>
      <c r="B49" s="1233" t="s">
        <v>1016</v>
      </c>
      <c r="C49" s="412" t="s">
        <v>229</v>
      </c>
      <c r="D49" s="932" t="s">
        <v>13</v>
      </c>
      <c r="E49" s="933" t="s">
        <v>14</v>
      </c>
      <c r="F49" s="906" t="s">
        <v>1185</v>
      </c>
      <c r="G49" s="1227">
        <f>'Full price'!G337</f>
        <v>2637</v>
      </c>
      <c r="H49" s="889">
        <f>G49*(1-$H$4)</f>
        <v>2637</v>
      </c>
      <c r="I49" s="904">
        <f>G49/1.2</f>
        <v>2197.5</v>
      </c>
      <c r="J49" s="367"/>
      <c r="K49" s="1182" t="s">
        <v>1313</v>
      </c>
      <c r="L49" s="1087"/>
      <c r="M49" s="1169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55" s="5" customFormat="1" ht="18" customHeight="1" x14ac:dyDescent="0.25">
      <c r="A50" s="144"/>
      <c r="B50" s="1233"/>
      <c r="C50" s="414" t="s">
        <v>765</v>
      </c>
      <c r="D50" s="932"/>
      <c r="E50" s="933"/>
      <c r="F50" s="907"/>
      <c r="G50" s="1227"/>
      <c r="H50" s="889"/>
      <c r="I50" s="904"/>
      <c r="J50" s="367"/>
      <c r="K50" s="1182"/>
      <c r="L50" s="1087"/>
      <c r="M50" s="1169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55" s="5" customFormat="1" ht="18" customHeight="1" x14ac:dyDescent="0.3">
      <c r="A51" s="144"/>
      <c r="B51" s="1190" t="s">
        <v>1017</v>
      </c>
      <c r="C51" s="471" t="s">
        <v>230</v>
      </c>
      <c r="D51" s="908" t="s">
        <v>13</v>
      </c>
      <c r="E51" s="912" t="s">
        <v>14</v>
      </c>
      <c r="F51" s="971" t="s">
        <v>1185</v>
      </c>
      <c r="G51" s="1226">
        <f>'Full price'!G338</f>
        <v>3846</v>
      </c>
      <c r="H51" s="970">
        <f>G51*(1-$H$4)</f>
        <v>3846</v>
      </c>
      <c r="I51" s="904">
        <f>G51/1.2</f>
        <v>3205</v>
      </c>
      <c r="J51" s="367"/>
      <c r="K51" s="1182" t="s">
        <v>1313</v>
      </c>
      <c r="L51" s="1087"/>
      <c r="M51" s="1169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55" s="5" customFormat="1" ht="18" customHeight="1" x14ac:dyDescent="0.25">
      <c r="A52" s="487"/>
      <c r="B52" s="1212"/>
      <c r="C52" s="486" t="s">
        <v>769</v>
      </c>
      <c r="D52" s="1253"/>
      <c r="E52" s="1254"/>
      <c r="F52" s="1255"/>
      <c r="G52" s="1256"/>
      <c r="H52" s="1257"/>
      <c r="I52" s="904"/>
      <c r="J52" s="367"/>
      <c r="K52" s="1182"/>
      <c r="L52" s="1145"/>
      <c r="M52" s="1170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55" s="127" customFormat="1" x14ac:dyDescent="0.25">
      <c r="B53" s="128"/>
      <c r="C53" s="128"/>
      <c r="D53" s="128"/>
      <c r="E53" s="128"/>
      <c r="F53" s="128"/>
      <c r="G53" s="128"/>
      <c r="H53" s="128"/>
      <c r="I53" s="371"/>
      <c r="J53" s="371"/>
      <c r="K53" s="786"/>
      <c r="L53" s="130"/>
      <c r="M53" s="130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</row>
    <row r="54" spans="1:55" ht="21" customHeight="1" thickBot="1" x14ac:dyDescent="0.3">
      <c r="A54" s="1228" t="s">
        <v>1024</v>
      </c>
      <c r="B54" s="1228"/>
      <c r="C54" s="1228"/>
      <c r="D54" s="1228"/>
      <c r="E54" s="1228"/>
      <c r="F54" s="1228"/>
      <c r="G54" s="1228"/>
      <c r="H54" s="1228"/>
      <c r="K54" s="783"/>
      <c r="L54" s="1183" t="s">
        <v>609</v>
      </c>
      <c r="M54" s="1184"/>
    </row>
    <row r="55" spans="1:55" s="5" customFormat="1" ht="15" customHeight="1" x14ac:dyDescent="0.25">
      <c r="A55" s="25"/>
      <c r="B55" s="1211" t="s">
        <v>1018</v>
      </c>
      <c r="C55" s="408" t="s">
        <v>524</v>
      </c>
      <c r="D55" s="1234" t="s">
        <v>16</v>
      </c>
      <c r="E55" s="912" t="s">
        <v>14</v>
      </c>
      <c r="F55" s="923" t="s">
        <v>15</v>
      </c>
      <c r="G55" s="1226">
        <f>'Full price'!G340</f>
        <v>696</v>
      </c>
      <c r="H55" s="970">
        <f>G55*(1-$H$4)</f>
        <v>696</v>
      </c>
      <c r="I55" s="367"/>
      <c r="J55" s="367"/>
      <c r="K55" s="1185"/>
      <c r="L55" s="957"/>
      <c r="M55" s="957"/>
      <c r="N55" s="272"/>
      <c r="O55" s="272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55" s="5" customFormat="1" ht="15" customHeight="1" x14ac:dyDescent="0.25">
      <c r="A56" s="144"/>
      <c r="B56" s="1205"/>
      <c r="C56" s="413" t="s">
        <v>731</v>
      </c>
      <c r="D56" s="954"/>
      <c r="E56" s="933"/>
      <c r="F56" s="930"/>
      <c r="G56" s="1227"/>
      <c r="H56" s="889"/>
      <c r="I56" s="367"/>
      <c r="J56" s="367"/>
      <c r="K56" s="1185"/>
      <c r="L56" s="1186"/>
      <c r="M56" s="1186"/>
      <c r="N56" s="272"/>
      <c r="O56" s="272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55" s="5" customFormat="1" ht="15" customHeight="1" x14ac:dyDescent="0.25">
      <c r="A57" s="144"/>
      <c r="B57" s="1205" t="s">
        <v>1019</v>
      </c>
      <c r="C57" s="410" t="s">
        <v>732</v>
      </c>
      <c r="D57" s="1234" t="s">
        <v>16</v>
      </c>
      <c r="E57" s="912" t="s">
        <v>14</v>
      </c>
      <c r="F57" s="923" t="s">
        <v>15</v>
      </c>
      <c r="G57" s="1226">
        <f>'Full price'!G341</f>
        <v>696</v>
      </c>
      <c r="H57" s="970">
        <f>G57*(1-$H$4)</f>
        <v>696</v>
      </c>
      <c r="I57" s="367"/>
      <c r="J57" s="367"/>
      <c r="K57" s="1185"/>
      <c r="L57" s="1186"/>
      <c r="M57" s="1186"/>
      <c r="N57" s="272"/>
      <c r="O57" s="272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55" s="5" customFormat="1" ht="15" customHeight="1" x14ac:dyDescent="0.25">
      <c r="A58" s="144"/>
      <c r="B58" s="1206"/>
      <c r="C58" s="413" t="s">
        <v>731</v>
      </c>
      <c r="D58" s="954"/>
      <c r="E58" s="933"/>
      <c r="F58" s="930"/>
      <c r="G58" s="1227"/>
      <c r="H58" s="889"/>
      <c r="I58" s="367"/>
      <c r="J58" s="367"/>
      <c r="K58" s="1185"/>
      <c r="L58" s="958"/>
      <c r="M58" s="958"/>
      <c r="N58" s="272"/>
      <c r="O58" s="272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55" s="5" customFormat="1" ht="15" customHeight="1" x14ac:dyDescent="0.25">
      <c r="A59" s="144"/>
      <c r="B59" s="1205" t="s">
        <v>1020</v>
      </c>
      <c r="C59" s="410" t="s">
        <v>572</v>
      </c>
      <c r="D59" s="1224" t="s">
        <v>746</v>
      </c>
      <c r="E59" s="912" t="s">
        <v>14</v>
      </c>
      <c r="F59" s="923" t="s">
        <v>15</v>
      </c>
      <c r="G59" s="1226">
        <f>'Full price'!G342</f>
        <v>96.6</v>
      </c>
      <c r="H59" s="970">
        <f>G59*(1-$H$4)</f>
        <v>96.6</v>
      </c>
      <c r="I59" s="367"/>
      <c r="J59" s="367"/>
      <c r="K59" s="1185"/>
      <c r="L59" s="957"/>
      <c r="M59" s="957"/>
      <c r="N59" s="272"/>
      <c r="O59" s="272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55" s="5" customFormat="1" ht="15" customHeight="1" x14ac:dyDescent="0.25">
      <c r="A60" s="79"/>
      <c r="B60" s="1206"/>
      <c r="C60" s="413" t="s">
        <v>729</v>
      </c>
      <c r="D60" s="1225"/>
      <c r="E60" s="933"/>
      <c r="F60" s="930"/>
      <c r="G60" s="1227"/>
      <c r="H60" s="889"/>
      <c r="I60" s="367">
        <f>G60/1.2</f>
        <v>0</v>
      </c>
      <c r="J60" s="367"/>
      <c r="K60" s="1185"/>
      <c r="L60" s="958"/>
      <c r="M60" s="958"/>
      <c r="N60" s="272"/>
      <c r="O60" s="272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55" s="5" customFormat="1" ht="10.050000000000001" customHeight="1" x14ac:dyDescent="0.25">
      <c r="A61" s="1188"/>
      <c r="B61" s="1189"/>
      <c r="C61" s="1189"/>
      <c r="D61" s="1189"/>
      <c r="E61" s="1189"/>
      <c r="F61" s="1189"/>
      <c r="G61" s="1189"/>
      <c r="H61" s="1189"/>
      <c r="I61" s="367">
        <f>G61/1.2</f>
        <v>0</v>
      </c>
      <c r="J61" s="367"/>
      <c r="K61" s="780"/>
      <c r="L61" s="262"/>
      <c r="M61" s="263"/>
      <c r="N61" s="272"/>
      <c r="O61" s="272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55" s="5" customFormat="1" ht="19.95" customHeight="1" x14ac:dyDescent="0.25">
      <c r="A62" s="144"/>
      <c r="B62" s="1205" t="s">
        <v>717</v>
      </c>
      <c r="C62" s="30" t="s">
        <v>806</v>
      </c>
      <c r="D62" s="1234" t="s">
        <v>16</v>
      </c>
      <c r="E62" s="912" t="s">
        <v>14</v>
      </c>
      <c r="F62" s="971" t="s">
        <v>1185</v>
      </c>
      <c r="G62" s="1226">
        <f>'Full price'!G35</f>
        <v>123.9</v>
      </c>
      <c r="H62" s="970">
        <f>G62*(1-$H$4)</f>
        <v>123.9</v>
      </c>
      <c r="I62" s="367">
        <f>G62/1.2</f>
        <v>103.25000000000001</v>
      </c>
      <c r="J62" s="367"/>
      <c r="K62" s="1182" t="s">
        <v>1313</v>
      </c>
      <c r="L62" s="957"/>
      <c r="M62" s="957"/>
      <c r="N62" s="272"/>
      <c r="O62" s="272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55" s="5" customFormat="1" ht="25.05" customHeight="1" x14ac:dyDescent="0.25">
      <c r="A63" s="144"/>
      <c r="B63" s="1206"/>
      <c r="C63" s="413" t="s">
        <v>724</v>
      </c>
      <c r="D63" s="954"/>
      <c r="E63" s="933"/>
      <c r="F63" s="907"/>
      <c r="G63" s="1227"/>
      <c r="H63" s="889"/>
      <c r="I63" s="367"/>
      <c r="J63" s="367"/>
      <c r="K63" s="1182"/>
      <c r="L63" s="958"/>
      <c r="M63" s="958"/>
      <c r="N63" s="272"/>
      <c r="O63" s="272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55" s="5" customFormat="1" ht="15" customHeight="1" x14ac:dyDescent="0.25">
      <c r="A64" s="144"/>
      <c r="B64" s="1205" t="s">
        <v>246</v>
      </c>
      <c r="C64" s="410" t="s">
        <v>247</v>
      </c>
      <c r="D64" s="1224" t="s">
        <v>746</v>
      </c>
      <c r="E64" s="912" t="s">
        <v>14</v>
      </c>
      <c r="F64" s="923" t="s">
        <v>15</v>
      </c>
      <c r="G64" s="1226">
        <f>'Full price'!G333</f>
        <v>498</v>
      </c>
      <c r="H64" s="970">
        <f>G64*(1-$H$4)</f>
        <v>498</v>
      </c>
      <c r="I64" s="367"/>
      <c r="J64" s="367"/>
      <c r="K64" s="1182" t="s">
        <v>1313</v>
      </c>
      <c r="L64" s="957"/>
      <c r="M64" s="957"/>
      <c r="N64" s="272"/>
      <c r="O64" s="272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55" s="5" customFormat="1" ht="15" customHeight="1" x14ac:dyDescent="0.25">
      <c r="A65" s="26"/>
      <c r="B65" s="1206"/>
      <c r="C65" s="413" t="s">
        <v>736</v>
      </c>
      <c r="D65" s="1225"/>
      <c r="E65" s="933"/>
      <c r="F65" s="930"/>
      <c r="G65" s="1227"/>
      <c r="H65" s="889"/>
      <c r="I65" s="367"/>
      <c r="J65" s="367"/>
      <c r="K65" s="1182"/>
      <c r="L65" s="958"/>
      <c r="M65" s="958"/>
      <c r="N65" s="272"/>
      <c r="O65" s="272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55" ht="19.95" customHeight="1" x14ac:dyDescent="0.25">
      <c r="A66" s="1188" t="s">
        <v>719</v>
      </c>
      <c r="B66" s="1189"/>
      <c r="C66" s="1189"/>
      <c r="D66" s="1189"/>
      <c r="E66" s="1189"/>
      <c r="F66" s="1189"/>
      <c r="G66" s="1189"/>
      <c r="H66" s="1189"/>
      <c r="I66" s="367"/>
      <c r="J66" s="367"/>
      <c r="K66" s="784"/>
      <c r="L66" s="238"/>
      <c r="M66" s="257"/>
      <c r="N66" s="272"/>
      <c r="O66" s="272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55" s="5" customFormat="1" ht="18" customHeight="1" x14ac:dyDescent="0.3">
      <c r="A67" s="144"/>
      <c r="B67" s="1190" t="s">
        <v>1021</v>
      </c>
      <c r="C67" s="34" t="s">
        <v>522</v>
      </c>
      <c r="D67" s="908" t="s">
        <v>16</v>
      </c>
      <c r="E67" s="912" t="s">
        <v>14</v>
      </c>
      <c r="F67" s="923" t="s">
        <v>15</v>
      </c>
      <c r="G67" s="1226">
        <f>'Full price'!G343</f>
        <v>1620</v>
      </c>
      <c r="H67" s="970">
        <f t="shared" ref="H67" si="0">G67*(1-$H$4)</f>
        <v>1620</v>
      </c>
      <c r="I67" s="904">
        <f t="shared" ref="I67" si="1">G67/1.2</f>
        <v>1350</v>
      </c>
      <c r="J67" s="367"/>
      <c r="K67" s="1229"/>
      <c r="L67" s="1088"/>
      <c r="M67" s="959"/>
      <c r="N67" s="272"/>
      <c r="O67" s="272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55" s="5" customFormat="1" ht="18" customHeight="1" x14ac:dyDescent="0.25">
      <c r="A68" s="144"/>
      <c r="B68" s="1190"/>
      <c r="C68" s="414" t="s">
        <v>770</v>
      </c>
      <c r="D68" s="932"/>
      <c r="E68" s="933"/>
      <c r="F68" s="930"/>
      <c r="G68" s="1227"/>
      <c r="H68" s="889"/>
      <c r="I68" s="904"/>
      <c r="J68" s="367"/>
      <c r="K68" s="1229"/>
      <c r="L68" s="1087"/>
      <c r="M68" s="1137"/>
      <c r="N68" s="272"/>
      <c r="O68" s="272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55" s="5" customFormat="1" ht="18" customHeight="1" x14ac:dyDescent="0.3">
      <c r="A69" s="144"/>
      <c r="B69" s="1190" t="s">
        <v>1022</v>
      </c>
      <c r="C69" s="225" t="s">
        <v>523</v>
      </c>
      <c r="D69" s="932" t="s">
        <v>16</v>
      </c>
      <c r="E69" s="933" t="s">
        <v>14</v>
      </c>
      <c r="F69" s="930" t="s">
        <v>15</v>
      </c>
      <c r="G69" s="1227">
        <f>'Full price'!G344</f>
        <v>2319</v>
      </c>
      <c r="H69" s="889">
        <f>G69*(1-$H$4)</f>
        <v>2319</v>
      </c>
      <c r="I69" s="904">
        <f>G69/1.2</f>
        <v>1932.5</v>
      </c>
      <c r="J69" s="367"/>
      <c r="K69" s="1229"/>
      <c r="L69" s="1087"/>
      <c r="M69" s="1137"/>
      <c r="N69" s="272"/>
      <c r="O69" s="272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55" s="5" customFormat="1" ht="18" customHeight="1" x14ac:dyDescent="0.25">
      <c r="A70" s="144"/>
      <c r="B70" s="1190"/>
      <c r="C70" s="414" t="s">
        <v>771</v>
      </c>
      <c r="D70" s="932"/>
      <c r="E70" s="933"/>
      <c r="F70" s="930"/>
      <c r="G70" s="1227"/>
      <c r="H70" s="889"/>
      <c r="I70" s="904"/>
      <c r="J70" s="367"/>
      <c r="K70" s="1229"/>
      <c r="L70" s="1087"/>
      <c r="M70" s="1137"/>
      <c r="N70" s="272"/>
      <c r="O70" s="272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55" s="5" customFormat="1" ht="18" customHeight="1" x14ac:dyDescent="0.3">
      <c r="A71" s="144"/>
      <c r="B71" s="1190" t="s">
        <v>1023</v>
      </c>
      <c r="C71" s="225" t="s">
        <v>733</v>
      </c>
      <c r="D71" s="932" t="s">
        <v>16</v>
      </c>
      <c r="E71" s="933" t="s">
        <v>14</v>
      </c>
      <c r="F71" s="930" t="s">
        <v>15</v>
      </c>
      <c r="G71" s="1227">
        <f>'Full price'!G345</f>
        <v>3015</v>
      </c>
      <c r="H71" s="889">
        <f>G71*(1-$H$4)</f>
        <v>3015</v>
      </c>
      <c r="I71" s="904">
        <f>G71/1.2</f>
        <v>2512.5</v>
      </c>
      <c r="J71" s="367"/>
      <c r="K71" s="1229"/>
      <c r="L71" s="1087"/>
      <c r="M71" s="1137"/>
      <c r="N71" s="272"/>
      <c r="O71" s="272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55" s="5" customFormat="1" ht="18" customHeight="1" x14ac:dyDescent="0.25">
      <c r="A72" s="487"/>
      <c r="B72" s="1212"/>
      <c r="C72" s="486" t="s">
        <v>772</v>
      </c>
      <c r="D72" s="1250"/>
      <c r="E72" s="1242"/>
      <c r="F72" s="1243"/>
      <c r="G72" s="1247"/>
      <c r="H72" s="1230"/>
      <c r="I72" s="904"/>
      <c r="J72" s="367"/>
      <c r="K72" s="1229"/>
      <c r="L72" s="1145"/>
      <c r="M72" s="960"/>
      <c r="N72" s="272"/>
      <c r="O72" s="272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55" s="127" customFormat="1" x14ac:dyDescent="0.25">
      <c r="B73" s="128"/>
      <c r="C73" s="128"/>
      <c r="D73" s="128"/>
      <c r="E73" s="128"/>
      <c r="F73" s="128"/>
      <c r="G73" s="128"/>
      <c r="H73" s="128"/>
      <c r="I73" s="371"/>
      <c r="J73" s="371"/>
      <c r="K73" s="786"/>
      <c r="L73" s="130"/>
      <c r="M73" s="130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</row>
    <row r="74" spans="1:55" ht="21" customHeight="1" thickBot="1" x14ac:dyDescent="0.3">
      <c r="A74" s="1228" t="s">
        <v>1025</v>
      </c>
      <c r="B74" s="1228"/>
      <c r="C74" s="1228"/>
      <c r="D74" s="1228"/>
      <c r="E74" s="1228"/>
      <c r="F74" s="1228"/>
      <c r="G74" s="1228"/>
      <c r="H74" s="1228"/>
      <c r="K74" s="783"/>
      <c r="L74" s="1183" t="s">
        <v>609</v>
      </c>
      <c r="M74" s="1184"/>
    </row>
    <row r="75" spans="1:55" s="5" customFormat="1" ht="25.05" customHeight="1" x14ac:dyDescent="0.25">
      <c r="A75" s="25"/>
      <c r="B75" s="1249" t="s">
        <v>1026</v>
      </c>
      <c r="C75" s="408" t="s">
        <v>695</v>
      </c>
      <c r="D75" s="202" t="s">
        <v>16</v>
      </c>
      <c r="E75" s="203" t="s">
        <v>14</v>
      </c>
      <c r="F75" s="534" t="s">
        <v>15</v>
      </c>
      <c r="G75" s="479">
        <f>'Full price'!G347</f>
        <v>756</v>
      </c>
      <c r="H75" s="195">
        <f>G75*(1-$H$4)</f>
        <v>756</v>
      </c>
      <c r="I75" s="367">
        <f>G75/1.2</f>
        <v>630</v>
      </c>
      <c r="J75" s="367"/>
      <c r="K75" s="1182" t="s">
        <v>1313</v>
      </c>
      <c r="L75" s="957"/>
      <c r="M75" s="957"/>
      <c r="N75" s="272"/>
      <c r="O75" s="272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55" s="5" customFormat="1" ht="25.05" customHeight="1" x14ac:dyDescent="0.25">
      <c r="A76" s="25"/>
      <c r="B76" s="1205"/>
      <c r="C76" s="413" t="s">
        <v>734</v>
      </c>
      <c r="D76" s="395" t="s">
        <v>23</v>
      </c>
      <c r="E76" s="194" t="s">
        <v>14</v>
      </c>
      <c r="F76" s="553" t="s">
        <v>1185</v>
      </c>
      <c r="G76" s="479">
        <f>'Full price'!G348</f>
        <v>696</v>
      </c>
      <c r="H76" s="195">
        <f>G76*(1-$H$4)</f>
        <v>696</v>
      </c>
      <c r="I76" s="367"/>
      <c r="J76" s="367"/>
      <c r="K76" s="1182"/>
      <c r="L76" s="1186"/>
      <c r="M76" s="1186"/>
      <c r="N76" s="272"/>
      <c r="O76" s="272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55" s="5" customFormat="1" ht="15" hidden="1" customHeight="1" x14ac:dyDescent="0.25">
      <c r="A77" s="25"/>
      <c r="B77" s="1249"/>
      <c r="C77" s="408"/>
      <c r="D77" s="1061"/>
      <c r="E77" s="933"/>
      <c r="F77" s="907"/>
      <c r="G77" s="1248"/>
      <c r="H77" s="889"/>
      <c r="I77" s="367">
        <f>G77/1.2</f>
        <v>0</v>
      </c>
      <c r="J77" s="367"/>
      <c r="K77" s="1185"/>
      <c r="L77" s="1186"/>
      <c r="M77" s="1186"/>
      <c r="N77" s="272"/>
      <c r="O77" s="272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55" s="5" customFormat="1" ht="15" hidden="1" customHeight="1" x14ac:dyDescent="0.25">
      <c r="A78" s="25"/>
      <c r="B78" s="1205"/>
      <c r="C78" s="413"/>
      <c r="D78" s="1061"/>
      <c r="E78" s="933"/>
      <c r="F78" s="907"/>
      <c r="G78" s="1226"/>
      <c r="H78" s="889"/>
      <c r="I78" s="367"/>
      <c r="J78" s="367"/>
      <c r="K78" s="1185"/>
      <c r="L78" s="958"/>
      <c r="M78" s="958"/>
      <c r="N78" s="272"/>
      <c r="O78" s="272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55" s="5" customFormat="1" ht="15" customHeight="1" x14ac:dyDescent="0.25">
      <c r="A79" s="25"/>
      <c r="B79" s="1205" t="s">
        <v>1027</v>
      </c>
      <c r="C79" s="410" t="s">
        <v>238</v>
      </c>
      <c r="D79" s="1224" t="s">
        <v>13</v>
      </c>
      <c r="E79" s="912" t="s">
        <v>14</v>
      </c>
      <c r="F79" s="971" t="s">
        <v>1185</v>
      </c>
      <c r="G79" s="1226">
        <f>'Full price'!G349</f>
        <v>65.7</v>
      </c>
      <c r="H79" s="970">
        <f>G79*(1-$H$4)</f>
        <v>65.7</v>
      </c>
      <c r="I79" s="367"/>
      <c r="J79" s="367"/>
      <c r="K79" s="1182" t="s">
        <v>1313</v>
      </c>
      <c r="L79" s="957"/>
      <c r="M79" s="957"/>
      <c r="N79" s="272"/>
      <c r="O79" s="272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55" s="5" customFormat="1" ht="15" customHeight="1" x14ac:dyDescent="0.25">
      <c r="A80" s="25"/>
      <c r="B80" s="1206"/>
      <c r="C80" s="413" t="s">
        <v>735</v>
      </c>
      <c r="D80" s="1225"/>
      <c r="E80" s="933"/>
      <c r="F80" s="907"/>
      <c r="G80" s="1227"/>
      <c r="H80" s="889"/>
      <c r="I80" s="367"/>
      <c r="J80" s="367"/>
      <c r="K80" s="1182"/>
      <c r="L80" s="958"/>
      <c r="M80" s="958"/>
      <c r="N80" s="272"/>
      <c r="O80" s="272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55" s="5" customFormat="1" ht="10.050000000000001" customHeight="1" x14ac:dyDescent="0.25">
      <c r="A81" s="1188"/>
      <c r="B81" s="1189"/>
      <c r="C81" s="1189"/>
      <c r="D81" s="1189"/>
      <c r="E81" s="1189"/>
      <c r="F81" s="1189"/>
      <c r="G81" s="1189"/>
      <c r="H81" s="1189"/>
      <c r="I81" s="367">
        <f>G81/1.2</f>
        <v>0</v>
      </c>
      <c r="J81" s="367"/>
      <c r="K81" s="780"/>
      <c r="L81" s="262"/>
      <c r="M81" s="263"/>
      <c r="N81" s="272"/>
      <c r="O81" s="272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1:55" s="5" customFormat="1" ht="19.95" customHeight="1" x14ac:dyDescent="0.25">
      <c r="A82" s="144"/>
      <c r="B82" s="1205" t="s">
        <v>717</v>
      </c>
      <c r="C82" s="30" t="s">
        <v>806</v>
      </c>
      <c r="D82" s="1234" t="s">
        <v>16</v>
      </c>
      <c r="E82" s="912" t="s">
        <v>14</v>
      </c>
      <c r="F82" s="971" t="s">
        <v>1185</v>
      </c>
      <c r="G82" s="1226">
        <f>'Full price'!G35</f>
        <v>123.9</v>
      </c>
      <c r="H82" s="970">
        <f>G82*(1-$H$4)</f>
        <v>123.9</v>
      </c>
      <c r="I82" s="367">
        <f>G82/1.2</f>
        <v>103.25000000000001</v>
      </c>
      <c r="J82" s="367"/>
      <c r="K82" s="1182" t="s">
        <v>1313</v>
      </c>
      <c r="L82" s="957"/>
      <c r="M82" s="957"/>
      <c r="N82" s="272"/>
      <c r="O82" s="272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1:55" s="5" customFormat="1" ht="25.05" customHeight="1" x14ac:dyDescent="0.25">
      <c r="A83" s="144"/>
      <c r="B83" s="1206"/>
      <c r="C83" s="413" t="s">
        <v>724</v>
      </c>
      <c r="D83" s="954"/>
      <c r="E83" s="933"/>
      <c r="F83" s="907"/>
      <c r="G83" s="1227"/>
      <c r="H83" s="889"/>
      <c r="I83" s="367"/>
      <c r="J83" s="367"/>
      <c r="K83" s="1182"/>
      <c r="L83" s="958"/>
      <c r="M83" s="958"/>
      <c r="N83" s="272"/>
      <c r="O83" s="272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55" s="5" customFormat="1" ht="15" customHeight="1" x14ac:dyDescent="0.25">
      <c r="A84" s="144"/>
      <c r="B84" s="1205" t="s">
        <v>1028</v>
      </c>
      <c r="C84" s="410" t="s">
        <v>721</v>
      </c>
      <c r="D84" s="1224" t="s">
        <v>746</v>
      </c>
      <c r="E84" s="912" t="s">
        <v>14</v>
      </c>
      <c r="F84" s="923" t="s">
        <v>15</v>
      </c>
      <c r="G84" s="1226">
        <f>'Full price'!G350</f>
        <v>678</v>
      </c>
      <c r="H84" s="970">
        <f>G84*(1-$H$4)</f>
        <v>678</v>
      </c>
      <c r="I84" s="367"/>
      <c r="J84" s="367"/>
      <c r="K84" s="784"/>
      <c r="L84" s="957"/>
      <c r="M84" s="957"/>
      <c r="N84" s="272"/>
      <c r="O84" s="272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1:55" s="5" customFormat="1" ht="15" customHeight="1" x14ac:dyDescent="0.25">
      <c r="A85" s="144"/>
      <c r="B85" s="1206"/>
      <c r="C85" s="413" t="s">
        <v>747</v>
      </c>
      <c r="D85" s="1225"/>
      <c r="E85" s="933"/>
      <c r="F85" s="930"/>
      <c r="G85" s="1227"/>
      <c r="H85" s="889"/>
      <c r="I85" s="367"/>
      <c r="J85" s="367"/>
      <c r="K85" s="784"/>
      <c r="L85" s="958"/>
      <c r="M85" s="958"/>
      <c r="N85" s="272"/>
      <c r="O85" s="272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</row>
    <row r="86" spans="1:55" s="5" customFormat="1" ht="15" customHeight="1" x14ac:dyDescent="0.25">
      <c r="A86" s="144"/>
      <c r="B86" s="1205" t="s">
        <v>1029</v>
      </c>
      <c r="C86" s="410" t="s">
        <v>722</v>
      </c>
      <c r="D86" s="1224" t="s">
        <v>746</v>
      </c>
      <c r="E86" s="912" t="s">
        <v>14</v>
      </c>
      <c r="F86" s="923" t="s">
        <v>15</v>
      </c>
      <c r="G86" s="1226">
        <f>'Full price'!G351</f>
        <v>1176</v>
      </c>
      <c r="H86" s="970">
        <f>G86*(1-$H$4)</f>
        <v>1176</v>
      </c>
      <c r="I86" s="367"/>
      <c r="J86" s="367"/>
      <c r="K86" s="784"/>
      <c r="L86" s="957"/>
      <c r="M86" s="957"/>
      <c r="N86" s="272"/>
      <c r="O86" s="272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55" s="5" customFormat="1" ht="15" customHeight="1" x14ac:dyDescent="0.25">
      <c r="A87" s="26"/>
      <c r="B87" s="1206"/>
      <c r="C87" s="413" t="s">
        <v>737</v>
      </c>
      <c r="D87" s="1225"/>
      <c r="E87" s="933"/>
      <c r="F87" s="930"/>
      <c r="G87" s="1227"/>
      <c r="H87" s="889"/>
      <c r="I87" s="367"/>
      <c r="J87" s="367"/>
      <c r="K87" s="784"/>
      <c r="L87" s="958"/>
      <c r="M87" s="958"/>
      <c r="N87" s="272"/>
      <c r="O87" s="272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</row>
    <row r="88" spans="1:55" ht="19.95" customHeight="1" x14ac:dyDescent="0.25">
      <c r="A88" s="1188" t="s">
        <v>720</v>
      </c>
      <c r="B88" s="1189"/>
      <c r="C88" s="1189"/>
      <c r="D88" s="1189"/>
      <c r="E88" s="1189"/>
      <c r="F88" s="1189"/>
      <c r="G88" s="1189"/>
      <c r="H88" s="1189"/>
      <c r="K88" s="783"/>
    </row>
    <row r="89" spans="1:55" s="5" customFormat="1" ht="22.05" customHeight="1" x14ac:dyDescent="0.25">
      <c r="A89" s="144"/>
      <c r="B89" s="1190" t="s">
        <v>1030</v>
      </c>
      <c r="C89" s="226" t="s">
        <v>656</v>
      </c>
      <c r="D89" s="201" t="s">
        <v>16</v>
      </c>
      <c r="E89" s="194" t="s">
        <v>14</v>
      </c>
      <c r="F89" s="536" t="s">
        <v>15</v>
      </c>
      <c r="G89" s="478">
        <f>'Full price'!G352</f>
        <v>1707</v>
      </c>
      <c r="H89" s="199">
        <f>G89*(1-$H$4)</f>
        <v>1707</v>
      </c>
      <c r="I89" s="904">
        <f>G89/1.2</f>
        <v>1422.5</v>
      </c>
      <c r="J89" s="367"/>
      <c r="K89" s="1182" t="s">
        <v>1313</v>
      </c>
      <c r="L89" s="1088"/>
      <c r="M89" s="959"/>
      <c r="N89" s="272"/>
      <c r="O89" s="272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</row>
    <row r="90" spans="1:55" s="5" customFormat="1" ht="22.05" customHeight="1" x14ac:dyDescent="0.25">
      <c r="A90" s="144"/>
      <c r="B90" s="1190"/>
      <c r="C90" s="413" t="s">
        <v>1195</v>
      </c>
      <c r="D90" s="395" t="s">
        <v>23</v>
      </c>
      <c r="E90" s="194" t="s">
        <v>14</v>
      </c>
      <c r="F90" s="553" t="s">
        <v>1185</v>
      </c>
      <c r="G90" s="478">
        <f>'Full price'!G353</f>
        <v>1587</v>
      </c>
      <c r="H90" s="199">
        <f t="shared" ref="H90:H94" si="2">G90*(1-$H$4)</f>
        <v>1587</v>
      </c>
      <c r="I90" s="904"/>
      <c r="J90" s="367"/>
      <c r="K90" s="1182"/>
      <c r="L90" s="1087"/>
      <c r="M90" s="1137"/>
      <c r="N90" s="272"/>
      <c r="O90" s="272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55" s="5" customFormat="1" ht="22.05" customHeight="1" x14ac:dyDescent="0.25">
      <c r="A91" s="144"/>
      <c r="B91" s="1190" t="s">
        <v>1031</v>
      </c>
      <c r="C91" s="226" t="s">
        <v>236</v>
      </c>
      <c r="D91" s="201" t="s">
        <v>16</v>
      </c>
      <c r="E91" s="194" t="s">
        <v>14</v>
      </c>
      <c r="F91" s="536" t="s">
        <v>15</v>
      </c>
      <c r="G91" s="478">
        <f>'Full price'!G354</f>
        <v>2475</v>
      </c>
      <c r="H91" s="199">
        <f t="shared" si="2"/>
        <v>2475</v>
      </c>
      <c r="I91" s="904">
        <f>G91/1.2</f>
        <v>2062.5</v>
      </c>
      <c r="J91" s="367"/>
      <c r="K91" s="1182" t="s">
        <v>1313</v>
      </c>
      <c r="L91" s="1087"/>
      <c r="M91" s="1137"/>
      <c r="N91" s="272"/>
      <c r="O91" s="272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55" s="5" customFormat="1" ht="22.05" customHeight="1" x14ac:dyDescent="0.25">
      <c r="A92" s="144"/>
      <c r="B92" s="1190"/>
      <c r="C92" s="413" t="s">
        <v>1196</v>
      </c>
      <c r="D92" s="395" t="s">
        <v>23</v>
      </c>
      <c r="E92" s="194" t="s">
        <v>14</v>
      </c>
      <c r="F92" s="553" t="s">
        <v>1185</v>
      </c>
      <c r="G92" s="478">
        <f>'Full price'!G355</f>
        <v>2295</v>
      </c>
      <c r="H92" s="199">
        <f t="shared" si="2"/>
        <v>2295</v>
      </c>
      <c r="I92" s="904"/>
      <c r="J92" s="367"/>
      <c r="K92" s="1182"/>
      <c r="L92" s="1087"/>
      <c r="M92" s="1137"/>
      <c r="N92" s="272"/>
      <c r="O92" s="272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55" s="5" customFormat="1" ht="22.05" customHeight="1" x14ac:dyDescent="0.25">
      <c r="A93" s="144"/>
      <c r="B93" s="1190" t="s">
        <v>1032</v>
      </c>
      <c r="C93" s="47" t="s">
        <v>237</v>
      </c>
      <c r="D93" s="201" t="s">
        <v>16</v>
      </c>
      <c r="E93" s="194" t="s">
        <v>14</v>
      </c>
      <c r="F93" s="536" t="s">
        <v>15</v>
      </c>
      <c r="G93" s="478">
        <f>'Full price'!G356</f>
        <v>3231</v>
      </c>
      <c r="H93" s="199">
        <f t="shared" si="2"/>
        <v>3231</v>
      </c>
      <c r="I93" s="904">
        <f>G93/1.2</f>
        <v>2692.5</v>
      </c>
      <c r="J93" s="367"/>
      <c r="K93" s="1182" t="s">
        <v>1313</v>
      </c>
      <c r="L93" s="1087"/>
      <c r="M93" s="1137"/>
      <c r="N93" s="272"/>
      <c r="O93" s="272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55" s="5" customFormat="1" ht="22.05" customHeight="1" x14ac:dyDescent="0.25">
      <c r="A94" s="487"/>
      <c r="B94" s="1212"/>
      <c r="C94" s="413" t="s">
        <v>1197</v>
      </c>
      <c r="D94" s="488" t="s">
        <v>23</v>
      </c>
      <c r="E94" s="489" t="s">
        <v>14</v>
      </c>
      <c r="F94" s="554" t="s">
        <v>1185</v>
      </c>
      <c r="G94" s="490">
        <f>'Full price'!G357</f>
        <v>2991</v>
      </c>
      <c r="H94" s="491">
        <f t="shared" si="2"/>
        <v>2991</v>
      </c>
      <c r="I94" s="904"/>
      <c r="J94" s="367"/>
      <c r="K94" s="1182"/>
      <c r="L94" s="1145"/>
      <c r="M94" s="960"/>
      <c r="N94" s="272"/>
      <c r="O94" s="272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55" s="127" customFormat="1" x14ac:dyDescent="0.25">
      <c r="B95" s="128"/>
      <c r="C95" s="128"/>
      <c r="D95" s="128"/>
      <c r="E95" s="128"/>
      <c r="F95" s="128"/>
      <c r="G95" s="128"/>
      <c r="H95" s="128"/>
      <c r="I95" s="371"/>
      <c r="J95" s="371"/>
      <c r="K95" s="786"/>
      <c r="L95" s="130"/>
      <c r="M95" s="130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</row>
    <row r="96" spans="1:55" ht="21" customHeight="1" thickBot="1" x14ac:dyDescent="0.3">
      <c r="A96" s="1216" t="s">
        <v>1049</v>
      </c>
      <c r="B96" s="1216"/>
      <c r="C96" s="1216"/>
      <c r="D96" s="1216"/>
      <c r="E96" s="1216"/>
      <c r="F96" s="1216"/>
      <c r="G96" s="1216"/>
      <c r="H96" s="1216"/>
      <c r="K96" s="783"/>
      <c r="L96" s="1183" t="s">
        <v>609</v>
      </c>
      <c r="M96" s="1184"/>
    </row>
    <row r="97" spans="1:55" s="5" customFormat="1" ht="15" customHeight="1" x14ac:dyDescent="0.25">
      <c r="A97"/>
      <c r="B97" s="1211" t="s">
        <v>1037</v>
      </c>
      <c r="C97" s="408" t="s">
        <v>739</v>
      </c>
      <c r="D97" s="1222" t="s">
        <v>799</v>
      </c>
      <c r="E97" s="1213" t="s">
        <v>14</v>
      </c>
      <c r="F97" s="923" t="s">
        <v>15</v>
      </c>
      <c r="G97" s="1238">
        <f>'Full price'!G361</f>
        <v>711</v>
      </c>
      <c r="H97" s="1240">
        <f>G97*(1-$H$4)</f>
        <v>711</v>
      </c>
      <c r="I97" s="367">
        <f>G97/1.2</f>
        <v>592.5</v>
      </c>
      <c r="J97" s="367"/>
      <c r="K97" s="1182" t="s">
        <v>1313</v>
      </c>
      <c r="L97" s="957"/>
      <c r="M97" s="957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55" s="5" customFormat="1" ht="15" customHeight="1" x14ac:dyDescent="0.25">
      <c r="A98" s="127"/>
      <c r="B98" s="1205"/>
      <c r="C98" s="413" t="s">
        <v>745</v>
      </c>
      <c r="D98" s="1223"/>
      <c r="E98" s="1221"/>
      <c r="F98" s="930"/>
      <c r="G98" s="1239"/>
      <c r="H98" s="1241"/>
      <c r="I98" s="367"/>
      <c r="J98" s="367"/>
      <c r="K98" s="1182"/>
      <c r="L98" s="1186"/>
      <c r="M98" s="118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55" s="5" customFormat="1" ht="15" customHeight="1" x14ac:dyDescent="0.25">
      <c r="A99" s="127"/>
      <c r="B99" s="1205" t="s">
        <v>1038</v>
      </c>
      <c r="C99" s="410" t="s">
        <v>232</v>
      </c>
      <c r="D99" s="1222" t="s">
        <v>242</v>
      </c>
      <c r="E99" s="1213" t="s">
        <v>14</v>
      </c>
      <c r="F99" s="923" t="s">
        <v>15</v>
      </c>
      <c r="G99" s="1238">
        <f>'Full price'!G362</f>
        <v>294.60000000000002</v>
      </c>
      <c r="H99" s="1240">
        <f>G99*(1-$H$4)</f>
        <v>294.60000000000002</v>
      </c>
      <c r="I99" s="367"/>
      <c r="J99" s="367"/>
      <c r="K99" s="1182" t="s">
        <v>1313</v>
      </c>
      <c r="L99" s="957"/>
      <c r="M99" s="957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55" s="5" customFormat="1" ht="15" customHeight="1" x14ac:dyDescent="0.25">
      <c r="A100" s="25"/>
      <c r="B100" s="1206"/>
      <c r="C100" s="413" t="s">
        <v>740</v>
      </c>
      <c r="D100" s="1223"/>
      <c r="E100" s="1221"/>
      <c r="F100" s="930"/>
      <c r="G100" s="1239"/>
      <c r="H100" s="1241"/>
      <c r="I100" s="367">
        <f>G100/1.2</f>
        <v>0</v>
      </c>
      <c r="J100" s="367"/>
      <c r="K100" s="1182"/>
      <c r="L100" s="958"/>
      <c r="M100" s="958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55" s="5" customFormat="1" ht="13.05" customHeight="1" x14ac:dyDescent="0.25">
      <c r="A101" s="25"/>
      <c r="B101" s="1205" t="s">
        <v>1039</v>
      </c>
      <c r="C101" s="410" t="s">
        <v>742</v>
      </c>
      <c r="D101" s="1224" t="s">
        <v>746</v>
      </c>
      <c r="E101" s="912" t="s">
        <v>14</v>
      </c>
      <c r="F101" s="923" t="s">
        <v>15</v>
      </c>
      <c r="G101" s="914">
        <f>'Full price'!G363</f>
        <v>109.8</v>
      </c>
      <c r="H101" s="970">
        <f>G101*(1-$H$4)</f>
        <v>109.8</v>
      </c>
      <c r="I101" s="367"/>
      <c r="J101" s="367"/>
      <c r="K101" s="1182" t="s">
        <v>1313</v>
      </c>
      <c r="L101" s="957"/>
      <c r="M101" s="957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55" s="5" customFormat="1" ht="13.05" customHeight="1" x14ac:dyDescent="0.25">
      <c r="A102" s="25"/>
      <c r="B102" s="1206"/>
      <c r="C102" s="413" t="s">
        <v>741</v>
      </c>
      <c r="D102" s="1225"/>
      <c r="E102" s="933"/>
      <c r="F102" s="930"/>
      <c r="G102" s="921"/>
      <c r="H102" s="889"/>
      <c r="I102" s="367"/>
      <c r="J102" s="367"/>
      <c r="K102" s="1182"/>
      <c r="L102" s="1186"/>
      <c r="M102" s="118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55" s="5" customFormat="1" ht="13.05" customHeight="1" x14ac:dyDescent="0.25">
      <c r="A103" s="25"/>
      <c r="B103" s="1205" t="s">
        <v>1040</v>
      </c>
      <c r="C103" s="410" t="s">
        <v>743</v>
      </c>
      <c r="D103" s="1224" t="s">
        <v>746</v>
      </c>
      <c r="E103" s="912" t="s">
        <v>14</v>
      </c>
      <c r="F103" s="923" t="s">
        <v>15</v>
      </c>
      <c r="G103" s="914">
        <f>'Full price'!G364</f>
        <v>146.4</v>
      </c>
      <c r="H103" s="970">
        <f>G103*(1-$H$4)</f>
        <v>146.4</v>
      </c>
      <c r="I103" s="367"/>
      <c r="J103" s="367"/>
      <c r="K103" s="1182" t="s">
        <v>1313</v>
      </c>
      <c r="L103" s="1186"/>
      <c r="M103" s="118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55" s="5" customFormat="1" ht="13.05" customHeight="1" x14ac:dyDescent="0.25">
      <c r="A104" s="25"/>
      <c r="B104" s="1206"/>
      <c r="C104" s="413" t="s">
        <v>744</v>
      </c>
      <c r="D104" s="1225"/>
      <c r="E104" s="933"/>
      <c r="F104" s="930"/>
      <c r="G104" s="921"/>
      <c r="H104" s="889"/>
      <c r="I104" s="367"/>
      <c r="J104" s="367"/>
      <c r="K104" s="1182"/>
      <c r="L104" s="958"/>
      <c r="M104" s="958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55" s="5" customFormat="1" ht="19.95" customHeight="1" x14ac:dyDescent="0.25">
      <c r="A105" s="25"/>
      <c r="B105" s="1205" t="s">
        <v>38</v>
      </c>
      <c r="C105" s="408" t="s">
        <v>564</v>
      </c>
      <c r="D105" s="1192" t="s">
        <v>17</v>
      </c>
      <c r="E105" s="1194" t="s">
        <v>14</v>
      </c>
      <c r="F105" s="1015" t="s">
        <v>15</v>
      </c>
      <c r="G105" s="1016">
        <f>'Full price'!G31</f>
        <v>169.8</v>
      </c>
      <c r="H105" s="1208">
        <f>G105*(1-$H$4)</f>
        <v>169.8</v>
      </c>
      <c r="I105" s="367">
        <f>G105/1.2</f>
        <v>141.50000000000003</v>
      </c>
      <c r="J105" s="367"/>
      <c r="K105" s="784"/>
      <c r="L105" s="957"/>
      <c r="M105" s="957"/>
      <c r="N105" s="272"/>
      <c r="O105" s="272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55" s="5" customFormat="1" ht="25.05" customHeight="1" x14ac:dyDescent="0.25">
      <c r="A106" s="26"/>
      <c r="B106" s="1206"/>
      <c r="C106" s="413" t="s">
        <v>748</v>
      </c>
      <c r="D106" s="1215"/>
      <c r="E106" s="1204"/>
      <c r="F106" s="1072"/>
      <c r="G106" s="1207"/>
      <c r="H106" s="1209"/>
      <c r="I106" s="367"/>
      <c r="J106" s="367"/>
      <c r="K106" s="784"/>
      <c r="L106" s="958"/>
      <c r="M106" s="958"/>
      <c r="N106" s="272"/>
      <c r="O106" s="272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55" s="406" customFormat="1" ht="19.95" customHeight="1" x14ac:dyDescent="0.25">
      <c r="A107" s="1188" t="s">
        <v>738</v>
      </c>
      <c r="B107" s="1189"/>
      <c r="C107" s="1189"/>
      <c r="D107" s="1189"/>
      <c r="E107" s="1189"/>
      <c r="F107" s="1189"/>
      <c r="G107" s="1189"/>
      <c r="H107" s="1189"/>
      <c r="I107" s="400"/>
      <c r="J107" s="400"/>
      <c r="K107" s="785"/>
      <c r="L107" s="401"/>
      <c r="M107" s="402"/>
      <c r="N107" s="403"/>
      <c r="O107" s="403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4"/>
      <c r="AC107" s="404"/>
      <c r="AD107" s="405"/>
      <c r="AE107" s="405"/>
      <c r="AF107" s="405"/>
      <c r="AG107" s="405"/>
      <c r="AH107" s="405"/>
      <c r="AI107" s="405"/>
      <c r="AJ107" s="405"/>
      <c r="AK107" s="405"/>
      <c r="AL107" s="405"/>
      <c r="AM107" s="405"/>
      <c r="AN107" s="405"/>
      <c r="AO107" s="405"/>
      <c r="AP107" s="405"/>
      <c r="AQ107" s="405"/>
      <c r="AR107" s="405"/>
      <c r="AS107" s="405"/>
      <c r="AT107" s="405"/>
      <c r="AU107" s="405"/>
      <c r="AV107" s="405"/>
      <c r="AW107" s="405"/>
      <c r="AX107" s="405"/>
      <c r="AY107" s="405"/>
      <c r="AZ107" s="405"/>
      <c r="BA107" s="405"/>
      <c r="BB107" s="405"/>
      <c r="BC107" s="405"/>
    </row>
    <row r="108" spans="1:55" s="5" customFormat="1" ht="16.05" customHeight="1" x14ac:dyDescent="0.3">
      <c r="A108" s="78"/>
      <c r="B108" s="1190" t="s">
        <v>1033</v>
      </c>
      <c r="C108" s="412" t="s">
        <v>239</v>
      </c>
      <c r="D108" s="1220" t="s">
        <v>800</v>
      </c>
      <c r="E108" s="1221" t="s">
        <v>14</v>
      </c>
      <c r="F108" s="923" t="s">
        <v>15</v>
      </c>
      <c r="G108" s="1239">
        <f>'Full price'!G365</f>
        <v>2439</v>
      </c>
      <c r="H108" s="1210">
        <f>G108*(1-$H$4)</f>
        <v>2439</v>
      </c>
      <c r="I108" s="1014"/>
      <c r="J108" s="368"/>
      <c r="K108" s="1182" t="s">
        <v>1313</v>
      </c>
      <c r="L108" s="1088"/>
      <c r="M108" s="1217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55" s="5" customFormat="1" ht="16.05" customHeight="1" x14ac:dyDescent="0.25">
      <c r="A109" s="25"/>
      <c r="B109" s="1190"/>
      <c r="C109" s="414" t="s">
        <v>761</v>
      </c>
      <c r="D109" s="1220"/>
      <c r="E109" s="1221"/>
      <c r="F109" s="930"/>
      <c r="G109" s="1239"/>
      <c r="H109" s="1210"/>
      <c r="I109" s="1014"/>
      <c r="J109" s="368"/>
      <c r="K109" s="1182"/>
      <c r="L109" s="1087"/>
      <c r="M109" s="1218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55" s="5" customFormat="1" ht="16.05" customHeight="1" x14ac:dyDescent="0.3">
      <c r="A110" s="25"/>
      <c r="B110" s="1190" t="s">
        <v>1034</v>
      </c>
      <c r="C110" s="412" t="s">
        <v>240</v>
      </c>
      <c r="D110" s="1220" t="s">
        <v>800</v>
      </c>
      <c r="E110" s="1221" t="s">
        <v>14</v>
      </c>
      <c r="F110" s="923" t="s">
        <v>15</v>
      </c>
      <c r="G110" s="1239">
        <f>'Full price'!G366</f>
        <v>3444</v>
      </c>
      <c r="H110" s="1210">
        <f>G110*(1-$H$4)</f>
        <v>3444</v>
      </c>
      <c r="I110" s="1014"/>
      <c r="J110" s="368"/>
      <c r="K110" s="1182" t="s">
        <v>1313</v>
      </c>
      <c r="L110" s="1087"/>
      <c r="M110" s="1218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55" s="5" customFormat="1" ht="16.05" customHeight="1" x14ac:dyDescent="0.25">
      <c r="A111" s="25"/>
      <c r="B111" s="1190"/>
      <c r="C111" s="414" t="s">
        <v>762</v>
      </c>
      <c r="D111" s="1220"/>
      <c r="E111" s="1221"/>
      <c r="F111" s="930"/>
      <c r="G111" s="1239"/>
      <c r="H111" s="1210"/>
      <c r="I111" s="1014"/>
      <c r="J111" s="368"/>
      <c r="K111" s="1182"/>
      <c r="L111" s="1087"/>
      <c r="M111" s="1218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55" s="5" customFormat="1" ht="16.05" customHeight="1" x14ac:dyDescent="0.3">
      <c r="A112" s="25"/>
      <c r="B112" s="1190" t="s">
        <v>1035</v>
      </c>
      <c r="C112" s="412" t="s">
        <v>749</v>
      </c>
      <c r="D112" s="1220" t="s">
        <v>800</v>
      </c>
      <c r="E112" s="1221" t="s">
        <v>14</v>
      </c>
      <c r="F112" s="923" t="s">
        <v>15</v>
      </c>
      <c r="G112" s="1239">
        <f>'Full price'!G367</f>
        <v>4449</v>
      </c>
      <c r="H112" s="1210">
        <f>G112*(1-$H$4)</f>
        <v>4449</v>
      </c>
      <c r="I112" s="1014"/>
      <c r="J112" s="368"/>
      <c r="K112" s="1182" t="s">
        <v>1313</v>
      </c>
      <c r="L112" s="1087"/>
      <c r="M112" s="1218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55" s="5" customFormat="1" ht="16.05" customHeight="1" x14ac:dyDescent="0.25">
      <c r="A113" s="25"/>
      <c r="B113" s="1190"/>
      <c r="C113" s="414" t="s">
        <v>763</v>
      </c>
      <c r="D113" s="1220"/>
      <c r="E113" s="1221"/>
      <c r="F113" s="930"/>
      <c r="G113" s="1239"/>
      <c r="H113" s="1210"/>
      <c r="I113" s="1014"/>
      <c r="J113" s="368"/>
      <c r="K113" s="1182"/>
      <c r="L113" s="1087"/>
      <c r="M113" s="1218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55" s="5" customFormat="1" ht="16.05" customHeight="1" x14ac:dyDescent="0.3">
      <c r="A114" s="25"/>
      <c r="B114" s="1190" t="s">
        <v>1036</v>
      </c>
      <c r="C114" s="412" t="s">
        <v>241</v>
      </c>
      <c r="D114" s="1251" t="s">
        <v>800</v>
      </c>
      <c r="E114" s="1213" t="s">
        <v>14</v>
      </c>
      <c r="F114" s="923" t="s">
        <v>15</v>
      </c>
      <c r="G114" s="1239">
        <f>'Full price'!G368</f>
        <v>6462</v>
      </c>
      <c r="H114" s="1210">
        <f>G114*(1-$H$4)</f>
        <v>6462</v>
      </c>
      <c r="I114" s="1014"/>
      <c r="J114" s="368"/>
      <c r="K114" s="1182" t="s">
        <v>1313</v>
      </c>
      <c r="L114" s="1087"/>
      <c r="M114" s="1218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55" s="5" customFormat="1" ht="16.05" customHeight="1" x14ac:dyDescent="0.25">
      <c r="A115" s="484"/>
      <c r="B115" s="1212"/>
      <c r="C115" s="486" t="s">
        <v>764</v>
      </c>
      <c r="D115" s="1252"/>
      <c r="E115" s="1214"/>
      <c r="F115" s="930"/>
      <c r="G115" s="1290"/>
      <c r="H115" s="1237"/>
      <c r="I115" s="1014"/>
      <c r="J115" s="368"/>
      <c r="K115" s="1182"/>
      <c r="L115" s="1145"/>
      <c r="M115" s="1219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55" s="127" customFormat="1" x14ac:dyDescent="0.25">
      <c r="B116" s="128"/>
      <c r="C116" s="128"/>
      <c r="D116" s="128"/>
      <c r="E116" s="128"/>
      <c r="F116" s="128"/>
      <c r="G116" s="128"/>
      <c r="H116" s="128"/>
      <c r="I116" s="371"/>
      <c r="J116" s="371"/>
      <c r="K116" s="786"/>
      <c r="L116" s="130"/>
      <c r="M116" s="130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</row>
    <row r="117" spans="1:55" ht="21" customHeight="1" thickBot="1" x14ac:dyDescent="0.3">
      <c r="A117" s="1216" t="s">
        <v>1050</v>
      </c>
      <c r="B117" s="1216"/>
      <c r="C117" s="1216"/>
      <c r="D117" s="1216"/>
      <c r="E117" s="1216"/>
      <c r="F117" s="1216"/>
      <c r="G117" s="1216"/>
      <c r="H117" s="1216"/>
      <c r="K117" s="783"/>
      <c r="L117" s="1183" t="s">
        <v>609</v>
      </c>
      <c r="M117" s="1184"/>
    </row>
    <row r="118" spans="1:55" s="5" customFormat="1" ht="15" customHeight="1" x14ac:dyDescent="0.25">
      <c r="A118"/>
      <c r="B118" s="1211" t="s">
        <v>1041</v>
      </c>
      <c r="C118" s="408" t="s">
        <v>750</v>
      </c>
      <c r="D118" s="1006" t="s">
        <v>17</v>
      </c>
      <c r="E118" s="1194" t="s">
        <v>14</v>
      </c>
      <c r="F118" s="923" t="s">
        <v>15</v>
      </c>
      <c r="G118" s="1016">
        <f>'Full price'!G370</f>
        <v>747</v>
      </c>
      <c r="H118" s="1208">
        <f>G118*(1-$H$4)</f>
        <v>747</v>
      </c>
      <c r="I118" s="367">
        <f>G118/1.2</f>
        <v>622.5</v>
      </c>
      <c r="J118" s="367"/>
      <c r="K118" s="1185"/>
      <c r="L118" s="957"/>
      <c r="M118" s="957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55" s="5" customFormat="1" ht="12" customHeight="1" x14ac:dyDescent="0.25">
      <c r="A119" s="127"/>
      <c r="B119" s="1205"/>
      <c r="C119" s="413" t="s">
        <v>751</v>
      </c>
      <c r="D119" s="1006"/>
      <c r="E119" s="1204"/>
      <c r="F119" s="930"/>
      <c r="G119" s="1207"/>
      <c r="H119" s="1209"/>
      <c r="I119" s="367"/>
      <c r="J119" s="367"/>
      <c r="K119" s="1185"/>
      <c r="L119" s="1186"/>
      <c r="M119" s="118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55" s="5" customFormat="1" ht="15" customHeight="1" x14ac:dyDescent="0.25">
      <c r="A120" s="127"/>
      <c r="B120" s="1205" t="s">
        <v>1042</v>
      </c>
      <c r="C120" s="410" t="s">
        <v>752</v>
      </c>
      <c r="D120" s="1006" t="s">
        <v>17</v>
      </c>
      <c r="E120" s="1194" t="s">
        <v>14</v>
      </c>
      <c r="F120" s="923" t="s">
        <v>15</v>
      </c>
      <c r="G120" s="1016">
        <f>'Full price'!G371</f>
        <v>207</v>
      </c>
      <c r="H120" s="1208">
        <f>G120*(1-$H$4)</f>
        <v>207</v>
      </c>
      <c r="I120" s="367"/>
      <c r="J120" s="367"/>
      <c r="K120" s="1182" t="s">
        <v>1313</v>
      </c>
      <c r="L120" s="957"/>
      <c r="M120" s="957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55" s="5" customFormat="1" ht="12" customHeight="1" x14ac:dyDescent="0.25">
      <c r="A121" s="25"/>
      <c r="B121" s="1206"/>
      <c r="C121" s="413" t="s">
        <v>753</v>
      </c>
      <c r="D121" s="1006"/>
      <c r="E121" s="1204"/>
      <c r="F121" s="930"/>
      <c r="G121" s="1207"/>
      <c r="H121" s="1209"/>
      <c r="I121" s="367">
        <f>G121/1.2</f>
        <v>0</v>
      </c>
      <c r="J121" s="367"/>
      <c r="K121" s="1182"/>
      <c r="L121" s="958"/>
      <c r="M121" s="958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55" s="5" customFormat="1" ht="15" customHeight="1" x14ac:dyDescent="0.25">
      <c r="A122" s="25"/>
      <c r="B122" s="1205" t="s">
        <v>1043</v>
      </c>
      <c r="C122" s="410" t="s">
        <v>754</v>
      </c>
      <c r="D122" s="1203" t="s">
        <v>17</v>
      </c>
      <c r="E122" s="1194" t="s">
        <v>14</v>
      </c>
      <c r="F122" s="923" t="s">
        <v>15</v>
      </c>
      <c r="G122" s="1016">
        <f>'Full price'!G372</f>
        <v>147</v>
      </c>
      <c r="H122" s="1208">
        <f>G122*(1-$H$4)</f>
        <v>147</v>
      </c>
      <c r="I122" s="367"/>
      <c r="J122" s="367"/>
      <c r="K122" s="1182" t="s">
        <v>1313</v>
      </c>
      <c r="L122" s="957"/>
      <c r="M122" s="957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55" s="5" customFormat="1" ht="12" customHeight="1" x14ac:dyDescent="0.25">
      <c r="A123" s="25"/>
      <c r="B123" s="1206"/>
      <c r="C123" s="413" t="s">
        <v>755</v>
      </c>
      <c r="D123" s="1203"/>
      <c r="E123" s="1204"/>
      <c r="F123" s="930"/>
      <c r="G123" s="1207"/>
      <c r="H123" s="1209"/>
      <c r="I123" s="367"/>
      <c r="J123" s="367"/>
      <c r="K123" s="1182"/>
      <c r="L123" s="958"/>
      <c r="M123" s="958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</row>
    <row r="124" spans="1:55" s="5" customFormat="1" ht="19.95" customHeight="1" x14ac:dyDescent="0.25">
      <c r="A124" s="25"/>
      <c r="B124" s="1205" t="s">
        <v>38</v>
      </c>
      <c r="C124" s="408" t="s">
        <v>564</v>
      </c>
      <c r="D124" s="1192" t="s">
        <v>17</v>
      </c>
      <c r="E124" s="1194" t="s">
        <v>14</v>
      </c>
      <c r="F124" s="923" t="s">
        <v>15</v>
      </c>
      <c r="G124" s="1016">
        <f>'Full price'!G31</f>
        <v>169.8</v>
      </c>
      <c r="H124" s="1208">
        <f>G124*(1-$H$4)</f>
        <v>169.8</v>
      </c>
      <c r="I124" s="367">
        <f>G124/1.2</f>
        <v>141.50000000000003</v>
      </c>
      <c r="J124" s="367"/>
      <c r="K124" s="784"/>
      <c r="L124" s="957"/>
      <c r="M124" s="957"/>
      <c r="N124" s="272"/>
      <c r="O124" s="272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55" s="5" customFormat="1" ht="25.05" customHeight="1" x14ac:dyDescent="0.25">
      <c r="A125" s="26"/>
      <c r="B125" s="1206"/>
      <c r="C125" s="413" t="s">
        <v>748</v>
      </c>
      <c r="D125" s="1215"/>
      <c r="E125" s="1204"/>
      <c r="F125" s="930"/>
      <c r="G125" s="1207"/>
      <c r="H125" s="1209"/>
      <c r="I125" s="367"/>
      <c r="J125" s="367"/>
      <c r="K125" s="784"/>
      <c r="L125" s="958"/>
      <c r="M125" s="958"/>
      <c r="N125" s="272"/>
      <c r="O125" s="272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55" s="406" customFormat="1" ht="19.95" customHeight="1" x14ac:dyDescent="0.25">
      <c r="A126" s="1188" t="s">
        <v>756</v>
      </c>
      <c r="B126" s="1189"/>
      <c r="C126" s="1189"/>
      <c r="D126" s="1189"/>
      <c r="E126" s="1189"/>
      <c r="F126" s="1189"/>
      <c r="G126" s="1189"/>
      <c r="H126" s="1189"/>
      <c r="I126" s="400"/>
      <c r="J126" s="400"/>
      <c r="K126" s="785"/>
      <c r="L126" s="401"/>
      <c r="M126" s="402"/>
      <c r="N126" s="403"/>
      <c r="O126" s="403"/>
      <c r="P126" s="404"/>
      <c r="Q126" s="404"/>
      <c r="R126" s="404"/>
      <c r="S126" s="404"/>
      <c r="T126" s="404"/>
      <c r="U126" s="404"/>
      <c r="V126" s="404"/>
      <c r="W126" s="404"/>
      <c r="X126" s="404"/>
      <c r="Y126" s="404"/>
      <c r="Z126" s="404"/>
      <c r="AA126" s="404"/>
      <c r="AB126" s="404"/>
      <c r="AC126" s="404"/>
      <c r="AD126" s="405"/>
      <c r="AE126" s="405"/>
      <c r="AF126" s="405"/>
      <c r="AG126" s="405"/>
      <c r="AH126" s="405"/>
      <c r="AI126" s="405"/>
      <c r="AJ126" s="405"/>
      <c r="AK126" s="405"/>
      <c r="AL126" s="405"/>
      <c r="AM126" s="405"/>
      <c r="AN126" s="405"/>
      <c r="AO126" s="405"/>
      <c r="AP126" s="405"/>
      <c r="AQ126" s="405"/>
      <c r="AR126" s="405"/>
      <c r="AS126" s="405"/>
      <c r="AT126" s="405"/>
      <c r="AU126" s="405"/>
      <c r="AV126" s="405"/>
      <c r="AW126" s="405"/>
      <c r="AX126" s="405"/>
      <c r="AY126" s="405"/>
      <c r="AZ126" s="405"/>
      <c r="BA126" s="405"/>
      <c r="BB126" s="405"/>
      <c r="BC126" s="405"/>
    </row>
    <row r="127" spans="1:55" s="5" customFormat="1" ht="16.05" customHeight="1" x14ac:dyDescent="0.3">
      <c r="A127" s="78"/>
      <c r="B127" s="1190" t="s">
        <v>1044</v>
      </c>
      <c r="C127" s="412" t="s">
        <v>757</v>
      </c>
      <c r="D127" s="1006" t="s">
        <v>17</v>
      </c>
      <c r="E127" s="1194" t="s">
        <v>14</v>
      </c>
      <c r="F127" s="1196" t="s">
        <v>15</v>
      </c>
      <c r="G127" s="1016">
        <f>'Full price'!G373</f>
        <v>2175</v>
      </c>
      <c r="H127" s="1000">
        <f>G127*(1-$H$4)</f>
        <v>2175</v>
      </c>
      <c r="I127" s="1014"/>
      <c r="J127" s="368"/>
      <c r="K127" s="1182" t="s">
        <v>1313</v>
      </c>
      <c r="L127" s="1088"/>
      <c r="M127" s="1088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55" s="5" customFormat="1" ht="16.05" customHeight="1" x14ac:dyDescent="0.25">
      <c r="A128" s="25"/>
      <c r="B128" s="1190"/>
      <c r="C128" s="414" t="s">
        <v>774</v>
      </c>
      <c r="D128" s="1006"/>
      <c r="E128" s="1204"/>
      <c r="F128" s="1196"/>
      <c r="G128" s="1016"/>
      <c r="H128" s="1000"/>
      <c r="I128" s="1014"/>
      <c r="J128" s="368"/>
      <c r="K128" s="1182"/>
      <c r="L128" s="1087"/>
      <c r="M128" s="1087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55" s="5" customFormat="1" ht="16.05" customHeight="1" x14ac:dyDescent="0.3">
      <c r="A129" s="25"/>
      <c r="B129" s="1190" t="s">
        <v>1045</v>
      </c>
      <c r="C129" s="412" t="s">
        <v>758</v>
      </c>
      <c r="D129" s="1006" t="s">
        <v>17</v>
      </c>
      <c r="E129" s="1194" t="s">
        <v>14</v>
      </c>
      <c r="F129" s="1196" t="s">
        <v>15</v>
      </c>
      <c r="G129" s="1016">
        <f>'Full price'!G374</f>
        <v>3138</v>
      </c>
      <c r="H129" s="1000">
        <f>G129*(1-$H$4)</f>
        <v>3138</v>
      </c>
      <c r="I129" s="1014"/>
      <c r="J129" s="368"/>
      <c r="K129" s="1182" t="s">
        <v>1313</v>
      </c>
      <c r="L129" s="1087"/>
      <c r="M129" s="1087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55" s="5" customFormat="1" ht="16.05" customHeight="1" x14ac:dyDescent="0.25">
      <c r="A130" s="25"/>
      <c r="B130" s="1190"/>
      <c r="C130" s="414" t="s">
        <v>775</v>
      </c>
      <c r="D130" s="1006"/>
      <c r="E130" s="1204"/>
      <c r="F130" s="1196"/>
      <c r="G130" s="1016"/>
      <c r="H130" s="1000"/>
      <c r="I130" s="1014"/>
      <c r="J130" s="368"/>
      <c r="K130" s="1182"/>
      <c r="L130" s="1087"/>
      <c r="M130" s="1087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55" s="5" customFormat="1" ht="16.05" customHeight="1" x14ac:dyDescent="0.3">
      <c r="A131" s="25"/>
      <c r="B131" s="1190" t="s">
        <v>1046</v>
      </c>
      <c r="C131" s="412" t="s">
        <v>759</v>
      </c>
      <c r="D131" s="1006" t="s">
        <v>17</v>
      </c>
      <c r="E131" s="1194" t="s">
        <v>14</v>
      </c>
      <c r="F131" s="1196" t="s">
        <v>15</v>
      </c>
      <c r="G131" s="1016">
        <f>'Full price'!G375</f>
        <v>4083</v>
      </c>
      <c r="H131" s="1000">
        <f>G131*(1-$H$4)</f>
        <v>4083</v>
      </c>
      <c r="I131" s="1014"/>
      <c r="J131" s="368"/>
      <c r="K131" s="1182" t="s">
        <v>1313</v>
      </c>
      <c r="L131" s="1087"/>
      <c r="M131" s="1087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55" s="5" customFormat="1" ht="16.05" customHeight="1" x14ac:dyDescent="0.25">
      <c r="A132" s="25"/>
      <c r="B132" s="1190"/>
      <c r="C132" s="414" t="s">
        <v>773</v>
      </c>
      <c r="D132" s="1006"/>
      <c r="E132" s="1204"/>
      <c r="F132" s="1196"/>
      <c r="G132" s="1016"/>
      <c r="H132" s="1000"/>
      <c r="I132" s="1014"/>
      <c r="J132" s="368"/>
      <c r="K132" s="1182"/>
      <c r="L132" s="1087"/>
      <c r="M132" s="1087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55" s="5" customFormat="1" ht="16.05" customHeight="1" x14ac:dyDescent="0.3">
      <c r="A133" s="25"/>
      <c r="B133" s="1190" t="s">
        <v>1047</v>
      </c>
      <c r="C133" s="412" t="s">
        <v>760</v>
      </c>
      <c r="D133" s="1203" t="s">
        <v>17</v>
      </c>
      <c r="E133" s="1194" t="s">
        <v>14</v>
      </c>
      <c r="F133" s="1196" t="s">
        <v>15</v>
      </c>
      <c r="G133" s="1016">
        <f>'Full price'!G376</f>
        <v>5994</v>
      </c>
      <c r="H133" s="1000">
        <f>G133*(1-$H$4)</f>
        <v>5994</v>
      </c>
      <c r="I133" s="1014"/>
      <c r="J133" s="368"/>
      <c r="K133" s="1182" t="s">
        <v>1313</v>
      </c>
      <c r="L133" s="1087"/>
      <c r="M133" s="1087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55" s="5" customFormat="1" ht="16.05" customHeight="1" x14ac:dyDescent="0.25">
      <c r="A134" s="25"/>
      <c r="B134" s="1190"/>
      <c r="C134" s="414" t="s">
        <v>776</v>
      </c>
      <c r="D134" s="1203"/>
      <c r="E134" s="1204"/>
      <c r="F134" s="1196"/>
      <c r="G134" s="1016"/>
      <c r="H134" s="1000"/>
      <c r="I134" s="1014"/>
      <c r="J134" s="368"/>
      <c r="K134" s="1182"/>
      <c r="L134" s="1087"/>
      <c r="M134" s="1087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55" s="5" customFormat="1" ht="16.05" customHeight="1" x14ac:dyDescent="0.3">
      <c r="A135" s="25"/>
      <c r="B135" s="1190" t="s">
        <v>1048</v>
      </c>
      <c r="C135" s="412" t="s">
        <v>777</v>
      </c>
      <c r="D135" s="1192" t="s">
        <v>17</v>
      </c>
      <c r="E135" s="1194" t="s">
        <v>14</v>
      </c>
      <c r="F135" s="1196" t="s">
        <v>15</v>
      </c>
      <c r="G135" s="1016">
        <f>'Full price'!G377</f>
        <v>7902</v>
      </c>
      <c r="H135" s="1000">
        <f>G135*(1-$H$4)</f>
        <v>7902</v>
      </c>
      <c r="I135" s="1014"/>
      <c r="J135" s="368"/>
      <c r="K135" s="1182" t="s">
        <v>1313</v>
      </c>
      <c r="L135" s="1087"/>
      <c r="M135" s="1087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55" s="5" customFormat="1" ht="16.05" customHeight="1" thickBot="1" x14ac:dyDescent="0.3">
      <c r="A136" s="192"/>
      <c r="B136" s="1191"/>
      <c r="C136" s="473" t="s">
        <v>778</v>
      </c>
      <c r="D136" s="1193"/>
      <c r="E136" s="1195"/>
      <c r="F136" s="1197"/>
      <c r="G136" s="1198"/>
      <c r="H136" s="1199"/>
      <c r="I136" s="1014"/>
      <c r="J136" s="368"/>
      <c r="K136" s="1182"/>
      <c r="L136" s="1145"/>
      <c r="M136" s="1145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55" s="127" customFormat="1" x14ac:dyDescent="0.25">
      <c r="B137" s="128"/>
      <c r="C137" s="128"/>
      <c r="D137" s="128"/>
      <c r="E137" s="128"/>
      <c r="F137" s="128"/>
      <c r="G137" s="128"/>
      <c r="H137" s="128"/>
      <c r="I137" s="371"/>
      <c r="J137" s="371"/>
      <c r="K137" s="786"/>
      <c r="L137" s="130"/>
      <c r="M137" s="130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2"/>
      <c r="AR137" s="132"/>
      <c r="AS137" s="132"/>
      <c r="AT137" s="132"/>
      <c r="AU137" s="132"/>
      <c r="AV137" s="132"/>
      <c r="AW137" s="132"/>
      <c r="AX137" s="132"/>
      <c r="AY137" s="132"/>
      <c r="AZ137" s="132"/>
      <c r="BA137" s="132"/>
      <c r="BB137" s="132"/>
      <c r="BC137" s="132"/>
    </row>
    <row r="138" spans="1:55" ht="21" customHeight="1" thickBot="1" x14ac:dyDescent="0.3">
      <c r="A138" s="1258" t="s">
        <v>779</v>
      </c>
      <c r="B138" s="1258"/>
      <c r="C138" s="1258"/>
      <c r="D138" s="1258"/>
      <c r="E138" s="1258"/>
      <c r="F138" s="1258"/>
      <c r="G138" s="1258"/>
      <c r="H138" s="1258"/>
      <c r="K138" s="783"/>
      <c r="L138" s="1183" t="s">
        <v>609</v>
      </c>
      <c r="M138" s="1184"/>
    </row>
    <row r="139" spans="1:55" s="5" customFormat="1" ht="16.95" customHeight="1" x14ac:dyDescent="0.25">
      <c r="A139" s="127"/>
      <c r="B139" s="1233" t="s">
        <v>571</v>
      </c>
      <c r="C139" s="226" t="s">
        <v>573</v>
      </c>
      <c r="D139" s="1289"/>
      <c r="E139" s="933" t="s">
        <v>14</v>
      </c>
      <c r="F139" s="930" t="s">
        <v>15</v>
      </c>
      <c r="G139" s="921">
        <f>'Full price'!G379</f>
        <v>399</v>
      </c>
      <c r="H139" s="924">
        <f>G139*(1-$H$4)</f>
        <v>399</v>
      </c>
      <c r="I139" s="904">
        <f>G139/1.2</f>
        <v>332.5</v>
      </c>
      <c r="J139" s="367"/>
      <c r="K139" s="1182" t="s">
        <v>1313</v>
      </c>
      <c r="L139" s="236"/>
      <c r="M139" s="1143"/>
      <c r="N139" s="16"/>
      <c r="O139" s="264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55" s="5" customFormat="1" ht="16.95" customHeight="1" x14ac:dyDescent="0.25">
      <c r="A140" s="25"/>
      <c r="B140" s="1233"/>
      <c r="C140" s="219" t="s">
        <v>574</v>
      </c>
      <c r="D140" s="1289"/>
      <c r="E140" s="933"/>
      <c r="F140" s="930"/>
      <c r="G140" s="921"/>
      <c r="H140" s="924"/>
      <c r="I140" s="904"/>
      <c r="J140" s="367"/>
      <c r="K140" s="1182"/>
      <c r="L140" s="237"/>
      <c r="M140" s="1144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55" s="5" customFormat="1" ht="16.95" customHeight="1" x14ac:dyDescent="0.25">
      <c r="A141" s="25"/>
      <c r="B141" s="1190" t="s">
        <v>243</v>
      </c>
      <c r="C141" s="47" t="s">
        <v>244</v>
      </c>
      <c r="D141" s="1202"/>
      <c r="E141" s="912" t="s">
        <v>14</v>
      </c>
      <c r="F141" s="971" t="s">
        <v>1185</v>
      </c>
      <c r="G141" s="921">
        <f>'Full price'!G380</f>
        <v>555</v>
      </c>
      <c r="H141" s="984">
        <f>G141*(1-$H$4)</f>
        <v>555</v>
      </c>
      <c r="I141" s="904">
        <f>G141/1.2</f>
        <v>462.5</v>
      </c>
      <c r="J141" s="367"/>
      <c r="K141" s="1182"/>
      <c r="L141" s="236"/>
      <c r="M141" s="1143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55" s="5" customFormat="1" ht="16.95" customHeight="1" x14ac:dyDescent="0.25">
      <c r="A142" s="25"/>
      <c r="B142" s="1190"/>
      <c r="C142" s="219" t="s">
        <v>245</v>
      </c>
      <c r="D142" s="1202"/>
      <c r="E142" s="912"/>
      <c r="F142" s="972"/>
      <c r="G142" s="921"/>
      <c r="H142" s="984"/>
      <c r="I142" s="904"/>
      <c r="J142" s="367"/>
      <c r="K142" s="1182"/>
      <c r="L142" s="237"/>
      <c r="M142" s="1144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55" s="5" customFormat="1" ht="23.55" customHeight="1" x14ac:dyDescent="0.25">
      <c r="A143" s="25"/>
      <c r="B143" s="1190" t="s">
        <v>248</v>
      </c>
      <c r="C143" s="47" t="s">
        <v>249</v>
      </c>
      <c r="D143" s="1202"/>
      <c r="E143" s="912" t="s">
        <v>14</v>
      </c>
      <c r="F143" s="923" t="s">
        <v>15</v>
      </c>
      <c r="G143" s="914">
        <f>'Full price'!G381</f>
        <v>789</v>
      </c>
      <c r="H143" s="984">
        <f>G143*(1-$H$4)</f>
        <v>789</v>
      </c>
      <c r="I143" s="904">
        <f>G143/1.2</f>
        <v>657.5</v>
      </c>
      <c r="J143" s="367"/>
      <c r="K143" s="1182"/>
      <c r="L143" s="236"/>
      <c r="M143" s="1143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55" ht="22.8" customHeight="1" x14ac:dyDescent="0.25">
      <c r="A144" s="26"/>
      <c r="B144" s="1190"/>
      <c r="C144" s="219" t="s">
        <v>250</v>
      </c>
      <c r="D144" s="1202"/>
      <c r="E144" s="912"/>
      <c r="F144" s="923"/>
      <c r="G144" s="914"/>
      <c r="H144" s="984"/>
      <c r="I144" s="904"/>
      <c r="J144" s="367"/>
      <c r="K144" s="1182"/>
      <c r="L144" s="237"/>
      <c r="M144" s="1144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</row>
    <row r="145" spans="1:55" ht="10.050000000000001" customHeight="1" x14ac:dyDescent="0.25">
      <c r="A145" s="1040"/>
      <c r="B145" s="1040"/>
      <c r="C145" s="1040"/>
      <c r="D145" s="1040"/>
      <c r="E145" s="1040"/>
      <c r="F145" s="1040"/>
      <c r="G145" s="1040"/>
      <c r="H145" s="1040"/>
      <c r="I145" s="366"/>
      <c r="J145" s="366"/>
      <c r="K145" s="787"/>
      <c r="M145" s="169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55" ht="18" customHeight="1" x14ac:dyDescent="0.25">
      <c r="A146" s="40"/>
      <c r="B146" s="1233" t="s">
        <v>97</v>
      </c>
      <c r="C146" s="226" t="s">
        <v>781</v>
      </c>
      <c r="D146" s="981" t="s">
        <v>23</v>
      </c>
      <c r="E146" s="933" t="s">
        <v>14</v>
      </c>
      <c r="F146" s="906" t="s">
        <v>1185</v>
      </c>
      <c r="G146" s="921">
        <f>'Full price'!G77</f>
        <v>54.18</v>
      </c>
      <c r="H146" s="889">
        <f>G146*(1-$H$4)</f>
        <v>54.18</v>
      </c>
      <c r="I146" s="904">
        <f>G146/1.2</f>
        <v>45.15</v>
      </c>
      <c r="J146" s="367"/>
      <c r="K146" s="1182" t="s">
        <v>1313</v>
      </c>
      <c r="L146" s="247"/>
      <c r="M146" s="1131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</row>
    <row r="147" spans="1:55" ht="18" customHeight="1" x14ac:dyDescent="0.2">
      <c r="A147" s="40"/>
      <c r="B147" s="1233"/>
      <c r="C147" s="407" t="s">
        <v>784</v>
      </c>
      <c r="D147" s="981"/>
      <c r="E147" s="933"/>
      <c r="F147" s="907"/>
      <c r="G147" s="921"/>
      <c r="H147" s="889"/>
      <c r="I147" s="904"/>
      <c r="J147" s="367"/>
      <c r="K147" s="1182"/>
      <c r="L147" s="174"/>
      <c r="M147" s="1133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</row>
    <row r="148" spans="1:55" ht="18" customHeight="1" x14ac:dyDescent="0.25">
      <c r="A148" s="40"/>
      <c r="B148" s="1233" t="s">
        <v>101</v>
      </c>
      <c r="C148" s="226" t="s">
        <v>782</v>
      </c>
      <c r="D148" s="223" t="s">
        <v>23</v>
      </c>
      <c r="E148" s="207" t="s">
        <v>14</v>
      </c>
      <c r="F148" s="546" t="s">
        <v>1185</v>
      </c>
      <c r="G148" s="480">
        <f>'Full price'!G79</f>
        <v>46.92</v>
      </c>
      <c r="H148" s="198">
        <f>G148*(1-$H$4)</f>
        <v>46.92</v>
      </c>
      <c r="I148" s="367">
        <f>G148/1.2</f>
        <v>39.1</v>
      </c>
      <c r="J148" s="367"/>
      <c r="K148" s="1182" t="s">
        <v>1313</v>
      </c>
      <c r="L148" s="245"/>
      <c r="M148" s="1131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</row>
    <row r="149" spans="1:55" ht="18" customHeight="1" x14ac:dyDescent="0.2">
      <c r="A149" s="40"/>
      <c r="B149" s="1233"/>
      <c r="C149" s="407" t="s">
        <v>785</v>
      </c>
      <c r="D149" s="147" t="s">
        <v>19</v>
      </c>
      <c r="E149" s="228" t="s">
        <v>14</v>
      </c>
      <c r="F149" s="539" t="s">
        <v>18</v>
      </c>
      <c r="G149" s="284">
        <f>'Full price'!G80</f>
        <v>208.5</v>
      </c>
      <c r="H149" s="163">
        <f>G149*(1-$H$4)</f>
        <v>208.5</v>
      </c>
      <c r="I149" s="367">
        <f>G149/1.2</f>
        <v>173.75</v>
      </c>
      <c r="J149" s="367"/>
      <c r="K149" s="1182"/>
      <c r="L149" s="174"/>
      <c r="M149" s="1133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</row>
    <row r="150" spans="1:55" ht="18" customHeight="1" x14ac:dyDescent="0.25">
      <c r="B150" s="1233" t="s">
        <v>780</v>
      </c>
      <c r="C150" s="226" t="s">
        <v>783</v>
      </c>
      <c r="D150" s="981" t="s">
        <v>16</v>
      </c>
      <c r="E150" s="933" t="s">
        <v>14</v>
      </c>
      <c r="F150" s="906" t="s">
        <v>1185</v>
      </c>
      <c r="G150" s="988">
        <f>'Full price'!G82</f>
        <v>32.520000000000003</v>
      </c>
      <c r="H150" s="889">
        <f>G150*(1-$H$4)</f>
        <v>32.520000000000003</v>
      </c>
      <c r="I150" s="367">
        <f>G150/1.2</f>
        <v>27.100000000000005</v>
      </c>
      <c r="J150" s="367"/>
      <c r="K150" s="1187"/>
      <c r="L150" s="245"/>
      <c r="M150" s="1131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</row>
    <row r="151" spans="1:55" ht="18" customHeight="1" x14ac:dyDescent="0.2">
      <c r="A151" s="353"/>
      <c r="B151" s="1233"/>
      <c r="C151" s="407" t="s">
        <v>786</v>
      </c>
      <c r="D151" s="981"/>
      <c r="E151" s="933"/>
      <c r="F151" s="907"/>
      <c r="G151" s="988"/>
      <c r="H151" s="889"/>
      <c r="I151" s="367">
        <f>G151/1.2</f>
        <v>0</v>
      </c>
      <c r="J151" s="367"/>
      <c r="K151" s="1187"/>
      <c r="L151" s="174"/>
      <c r="M151" s="1133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</row>
    <row r="152" spans="1:55" ht="25.95" customHeight="1" x14ac:dyDescent="0.25">
      <c r="A152" s="146"/>
      <c r="B152" s="1233" t="s">
        <v>182</v>
      </c>
      <c r="C152" s="61" t="s">
        <v>183</v>
      </c>
      <c r="D152" s="932" t="s">
        <v>56</v>
      </c>
      <c r="E152" s="933" t="s">
        <v>14</v>
      </c>
      <c r="F152" s="930" t="s">
        <v>15</v>
      </c>
      <c r="G152" s="988">
        <f>'Full price'!G151</f>
        <v>856.8</v>
      </c>
      <c r="H152" s="924">
        <f>G152*(1-$H$4)</f>
        <v>856.8</v>
      </c>
      <c r="I152" s="904">
        <f>G152/1.2</f>
        <v>714</v>
      </c>
      <c r="J152" s="367"/>
      <c r="K152" s="1182" t="s">
        <v>1313</v>
      </c>
      <c r="L152" s="957"/>
      <c r="M152" s="1153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</row>
    <row r="153" spans="1:55" ht="18" customHeight="1" thickBot="1" x14ac:dyDescent="0.25">
      <c r="A153" s="472"/>
      <c r="B153" s="1244"/>
      <c r="C153" s="481" t="s">
        <v>600</v>
      </c>
      <c r="D153" s="1124"/>
      <c r="E153" s="1245"/>
      <c r="F153" s="1246"/>
      <c r="G153" s="1200"/>
      <c r="H153" s="1201"/>
      <c r="I153" s="904"/>
      <c r="J153" s="367"/>
      <c r="K153" s="1182"/>
      <c r="L153" s="958"/>
      <c r="M153" s="1155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</row>
    <row r="154" spans="1:55" ht="10.050000000000001" customHeight="1" x14ac:dyDescent="0.25">
      <c r="A154" s="1040"/>
      <c r="B154" s="1040"/>
      <c r="C154" s="1040"/>
      <c r="D154" s="1040"/>
      <c r="E154" s="1040"/>
      <c r="F154" s="1040"/>
      <c r="G154" s="1040"/>
      <c r="H154" s="1040"/>
      <c r="I154" s="366"/>
      <c r="J154" s="366"/>
      <c r="K154" s="787"/>
      <c r="M154" s="169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55" s="5" customFormat="1" ht="16.95" customHeight="1" x14ac:dyDescent="0.25">
      <c r="A155" s="25"/>
      <c r="B155" s="504" t="s">
        <v>1145</v>
      </c>
      <c r="C155" s="505" t="s">
        <v>1147</v>
      </c>
      <c r="D155" s="506" t="s">
        <v>19</v>
      </c>
      <c r="E155" s="507" t="s">
        <v>148</v>
      </c>
      <c r="F155" s="555" t="s">
        <v>15</v>
      </c>
      <c r="G155" s="508">
        <f>'Full price'!G382</f>
        <v>88.92</v>
      </c>
      <c r="H155" s="515">
        <f>G155*(1-$H$4)</f>
        <v>88.92</v>
      </c>
      <c r="I155" s="367">
        <f>G155/1.2</f>
        <v>74.100000000000009</v>
      </c>
      <c r="J155" s="367"/>
      <c r="K155" s="788"/>
      <c r="L155" s="236"/>
      <c r="M155" s="492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55" ht="18" customHeight="1" x14ac:dyDescent="0.25">
      <c r="A156" s="353"/>
      <c r="B156" s="503" t="s">
        <v>1146</v>
      </c>
      <c r="C156" s="505" t="s">
        <v>1148</v>
      </c>
      <c r="D156" s="506" t="s">
        <v>19</v>
      </c>
      <c r="E156" s="507" t="s">
        <v>148</v>
      </c>
      <c r="F156" s="555" t="s">
        <v>15</v>
      </c>
      <c r="G156" s="508">
        <f>'Full price'!G383</f>
        <v>219</v>
      </c>
      <c r="H156" s="515">
        <f>G156*(1-$H$4)</f>
        <v>219</v>
      </c>
      <c r="I156" s="367"/>
      <c r="J156" s="367"/>
      <c r="K156" s="789"/>
      <c r="L156" s="232"/>
      <c r="M156" s="255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</row>
    <row r="157" spans="1:55" ht="18" customHeight="1" thickBot="1" x14ac:dyDescent="0.3">
      <c r="A157" s="509"/>
      <c r="B157" s="510" t="s">
        <v>1149</v>
      </c>
      <c r="C157" s="511" t="s">
        <v>1150</v>
      </c>
      <c r="D157" s="512" t="s">
        <v>221</v>
      </c>
      <c r="E157" s="513" t="s">
        <v>14</v>
      </c>
      <c r="F157" s="556" t="s">
        <v>15</v>
      </c>
      <c r="G157" s="514">
        <f>'Full price'!G384</f>
        <v>18.899999999999999</v>
      </c>
      <c r="H157" s="516">
        <f>G157*(1-$H$4)</f>
        <v>18.899999999999999</v>
      </c>
      <c r="I157" s="367"/>
      <c r="J157" s="367"/>
      <c r="K157" s="367"/>
      <c r="L157" s="232"/>
      <c r="M157" s="255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</row>
    <row r="158" spans="1:55" ht="15" customHeight="1" x14ac:dyDescent="0.25">
      <c r="A158" s="1119" t="s">
        <v>1186</v>
      </c>
      <c r="B158" s="1119"/>
      <c r="C158" s="1119"/>
      <c r="D158" s="1119"/>
      <c r="E158" s="1119"/>
      <c r="F158" s="1119"/>
      <c r="G158" s="1119"/>
      <c r="H158" s="1119"/>
      <c r="I158" s="366"/>
      <c r="J158" s="366"/>
      <c r="K158" s="366"/>
      <c r="M158" s="169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55" ht="15" customHeight="1" x14ac:dyDescent="0.25">
      <c r="A159" s="1119" t="s">
        <v>801</v>
      </c>
      <c r="B159" s="1119"/>
      <c r="C159" s="1119"/>
      <c r="D159" s="1119"/>
      <c r="E159" s="1119"/>
      <c r="F159" s="1119"/>
      <c r="G159" s="1119"/>
      <c r="H159" s="1119"/>
      <c r="I159" s="366"/>
      <c r="J159" s="366"/>
      <c r="K159" s="366"/>
      <c r="L159" s="174"/>
      <c r="M159" s="169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</row>
    <row r="160" spans="1:55" ht="15" customHeight="1" x14ac:dyDescent="0.25">
      <c r="A160" s="1117" t="s">
        <v>441</v>
      </c>
      <c r="B160" s="1117"/>
      <c r="C160" s="1117"/>
      <c r="D160" s="1117"/>
      <c r="E160" s="1117"/>
      <c r="F160" s="1117"/>
      <c r="G160" s="1117"/>
      <c r="H160" s="1117"/>
      <c r="I160" s="370"/>
      <c r="J160" s="370"/>
      <c r="K160" s="370"/>
      <c r="M160" s="17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55" s="127" customFormat="1" x14ac:dyDescent="0.25">
      <c r="B161" s="128"/>
      <c r="C161" s="128"/>
      <c r="D161" s="128"/>
      <c r="E161" s="128"/>
      <c r="F161" s="128"/>
      <c r="G161" s="128"/>
      <c r="H161" s="128"/>
      <c r="I161" s="371"/>
      <c r="J161" s="371"/>
      <c r="K161" s="371"/>
      <c r="L161" s="129"/>
      <c r="M161" s="130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</row>
    <row r="162" spans="1:55" s="127" customFormat="1" ht="14.7" customHeight="1" x14ac:dyDescent="0.25">
      <c r="A162" s="1118" t="s">
        <v>450</v>
      </c>
      <c r="B162" s="1118"/>
      <c r="C162" s="1118"/>
      <c r="D162" s="1118"/>
      <c r="E162" s="1118"/>
      <c r="F162" s="1118"/>
      <c r="G162" s="1118"/>
      <c r="H162" s="1118"/>
      <c r="I162" s="371"/>
      <c r="J162" s="371"/>
      <c r="K162" s="371"/>
      <c r="L162" s="129"/>
      <c r="M162" s="17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</row>
    <row r="163" spans="1:55" s="127" customFormat="1" x14ac:dyDescent="0.25">
      <c r="B163" s="128"/>
      <c r="C163" s="128"/>
      <c r="D163" s="128"/>
      <c r="E163" s="128"/>
      <c r="F163" s="128"/>
      <c r="G163" s="128"/>
      <c r="H163" s="128"/>
      <c r="I163" s="371"/>
      <c r="J163" s="371"/>
      <c r="K163" s="371"/>
      <c r="L163" s="129"/>
      <c r="M163" s="130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2"/>
      <c r="AE163" s="132"/>
      <c r="AF163" s="132"/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</row>
    <row r="164" spans="1:55" s="127" customFormat="1" x14ac:dyDescent="0.25">
      <c r="B164" s="128"/>
      <c r="C164" s="128"/>
      <c r="D164" s="128"/>
      <c r="E164" s="128"/>
      <c r="F164" s="128"/>
      <c r="G164" s="128"/>
      <c r="H164" s="128"/>
      <c r="I164" s="371"/>
      <c r="J164" s="371"/>
      <c r="K164" s="371"/>
      <c r="L164" s="129"/>
      <c r="M164" s="130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</row>
    <row r="165" spans="1:55" s="127" customFormat="1" x14ac:dyDescent="0.25">
      <c r="B165" s="128"/>
      <c r="C165" s="128"/>
      <c r="D165" s="128"/>
      <c r="E165" s="128"/>
      <c r="F165" s="128"/>
      <c r="G165" s="128"/>
      <c r="H165" s="128"/>
      <c r="I165" s="371"/>
      <c r="J165" s="371"/>
      <c r="K165" s="371"/>
      <c r="L165" s="129"/>
      <c r="M165" s="130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2"/>
      <c r="AE165" s="132"/>
      <c r="AF165" s="132"/>
      <c r="AG165" s="132"/>
      <c r="AH165" s="132"/>
      <c r="AI165" s="132"/>
      <c r="AJ165" s="132"/>
      <c r="AK165" s="132"/>
      <c r="AL165" s="132"/>
      <c r="AM165" s="132"/>
      <c r="AN165" s="132"/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</row>
    <row r="166" spans="1:55" s="127" customFormat="1" x14ac:dyDescent="0.25">
      <c r="B166" s="128"/>
      <c r="C166" s="128"/>
      <c r="D166" s="128"/>
      <c r="E166" s="128"/>
      <c r="F166" s="128"/>
      <c r="G166" s="128"/>
      <c r="H166" s="128"/>
      <c r="I166" s="371"/>
      <c r="J166" s="371"/>
      <c r="K166" s="371"/>
      <c r="L166" s="129"/>
      <c r="M166" s="130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</row>
    <row r="167" spans="1:55" s="127" customFormat="1" x14ac:dyDescent="0.25">
      <c r="B167" s="128"/>
      <c r="C167" s="128"/>
      <c r="D167" s="128"/>
      <c r="E167" s="128"/>
      <c r="F167" s="128"/>
      <c r="G167" s="128"/>
      <c r="H167" s="128"/>
      <c r="I167" s="371"/>
      <c r="J167" s="371"/>
      <c r="K167" s="371"/>
      <c r="L167" s="129"/>
      <c r="M167" s="130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2"/>
      <c r="AE167" s="132"/>
      <c r="AF167" s="132"/>
      <c r="AG167" s="132"/>
      <c r="AH167" s="132"/>
      <c r="AI167" s="132"/>
      <c r="AJ167" s="132"/>
      <c r="AK167" s="132"/>
      <c r="AL167" s="132"/>
      <c r="AM167" s="132"/>
      <c r="AN167" s="132"/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</row>
    <row r="168" spans="1:55" s="127" customFormat="1" x14ac:dyDescent="0.25">
      <c r="B168" s="128"/>
      <c r="C168" s="128"/>
      <c r="D168" s="128"/>
      <c r="E168" s="128"/>
      <c r="F168" s="128"/>
      <c r="G168" s="128"/>
      <c r="H168" s="128"/>
      <c r="I168" s="371"/>
      <c r="J168" s="371"/>
      <c r="K168" s="371"/>
      <c r="L168" s="129"/>
      <c r="M168" s="130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2"/>
      <c r="AE168" s="132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</row>
    <row r="169" spans="1:55" s="127" customFormat="1" x14ac:dyDescent="0.25">
      <c r="B169" s="128"/>
      <c r="C169" s="128"/>
      <c r="D169" s="128"/>
      <c r="E169" s="128"/>
      <c r="F169" s="128"/>
      <c r="G169" s="128"/>
      <c r="H169" s="128"/>
      <c r="I169" s="371"/>
      <c r="J169" s="371"/>
      <c r="K169" s="371"/>
      <c r="L169" s="129"/>
      <c r="M169" s="130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2"/>
      <c r="AE169" s="132"/>
      <c r="AF169" s="132"/>
      <c r="AG169" s="132"/>
      <c r="AH169" s="132"/>
      <c r="AI169" s="132"/>
      <c r="AJ169" s="132"/>
      <c r="AK169" s="132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</row>
    <row r="170" spans="1:55" s="127" customFormat="1" x14ac:dyDescent="0.25">
      <c r="B170" s="128"/>
      <c r="C170" s="128"/>
      <c r="D170" s="128"/>
      <c r="E170" s="128"/>
      <c r="F170" s="128"/>
      <c r="G170" s="128"/>
      <c r="H170" s="128"/>
      <c r="I170" s="371"/>
      <c r="J170" s="371"/>
      <c r="K170" s="371"/>
      <c r="L170" s="129"/>
      <c r="M170" s="130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2"/>
      <c r="AE170" s="132"/>
      <c r="AF170" s="132"/>
      <c r="AG170" s="132"/>
      <c r="AH170" s="132"/>
      <c r="AI170" s="132"/>
      <c r="AJ170" s="132"/>
      <c r="AK170" s="132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</row>
    <row r="171" spans="1:55" s="127" customFormat="1" x14ac:dyDescent="0.25">
      <c r="B171" s="128"/>
      <c r="C171" s="128"/>
      <c r="D171" s="128"/>
      <c r="E171" s="128"/>
      <c r="F171" s="128"/>
      <c r="G171" s="128"/>
      <c r="H171" s="128"/>
      <c r="I171" s="371"/>
      <c r="J171" s="371"/>
      <c r="K171" s="371"/>
      <c r="L171" s="129"/>
      <c r="M171" s="130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2"/>
      <c r="AE171" s="132"/>
      <c r="AF171" s="132"/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</row>
    <row r="172" spans="1:55" s="127" customFormat="1" x14ac:dyDescent="0.25">
      <c r="B172" s="128"/>
      <c r="C172" s="128"/>
      <c r="D172" s="128"/>
      <c r="E172" s="128"/>
      <c r="F172" s="128"/>
      <c r="G172" s="128"/>
      <c r="H172" s="128"/>
      <c r="I172" s="371"/>
      <c r="J172" s="371"/>
      <c r="K172" s="371"/>
      <c r="L172" s="129"/>
      <c r="M172" s="130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2"/>
      <c r="AE172" s="132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2"/>
      <c r="AR172" s="132"/>
      <c r="AS172" s="132"/>
      <c r="AT172" s="132"/>
      <c r="AU172" s="132"/>
      <c r="AV172" s="132"/>
      <c r="AW172" s="132"/>
      <c r="AX172" s="132"/>
      <c r="AY172" s="132"/>
      <c r="AZ172" s="132"/>
      <c r="BA172" s="132"/>
      <c r="BB172" s="132"/>
      <c r="BC172" s="132"/>
    </row>
    <row r="173" spans="1:55" s="127" customFormat="1" x14ac:dyDescent="0.25">
      <c r="B173" s="128"/>
      <c r="C173" s="128"/>
      <c r="D173" s="128"/>
      <c r="E173" s="128"/>
      <c r="F173" s="128"/>
      <c r="G173" s="128"/>
      <c r="H173" s="128"/>
      <c r="I173" s="371"/>
      <c r="J173" s="371"/>
      <c r="K173" s="371"/>
      <c r="L173" s="129"/>
      <c r="M173" s="130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2"/>
      <c r="AE173" s="132"/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</row>
    <row r="174" spans="1:55" s="127" customFormat="1" x14ac:dyDescent="0.25">
      <c r="B174" s="128"/>
      <c r="C174" s="128"/>
      <c r="D174" s="128"/>
      <c r="E174" s="128"/>
      <c r="F174" s="128"/>
      <c r="G174" s="128"/>
      <c r="H174" s="128"/>
      <c r="I174" s="371"/>
      <c r="J174" s="371"/>
      <c r="K174" s="371"/>
      <c r="L174" s="129"/>
      <c r="M174" s="130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2"/>
      <c r="AE174" s="132"/>
      <c r="AF174" s="132"/>
      <c r="AG174" s="132"/>
      <c r="AH174" s="132"/>
      <c r="AI174" s="132"/>
      <c r="AJ174" s="132"/>
      <c r="AK174" s="132"/>
      <c r="AL174" s="132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</row>
    <row r="175" spans="1:55" s="127" customFormat="1" x14ac:dyDescent="0.25">
      <c r="B175" s="128"/>
      <c r="C175" s="128"/>
      <c r="D175" s="128"/>
      <c r="E175" s="128"/>
      <c r="F175" s="128"/>
      <c r="G175" s="128"/>
      <c r="H175" s="128"/>
      <c r="I175" s="371"/>
      <c r="J175" s="371"/>
      <c r="K175" s="371"/>
      <c r="L175" s="129"/>
      <c r="M175" s="130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2"/>
      <c r="AE175" s="132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2"/>
      <c r="AR175" s="132"/>
      <c r="AS175" s="132"/>
      <c r="AT175" s="132"/>
      <c r="AU175" s="132"/>
      <c r="AV175" s="132"/>
      <c r="AW175" s="132"/>
      <c r="AX175" s="132"/>
      <c r="AY175" s="132"/>
      <c r="AZ175" s="132"/>
      <c r="BA175" s="132"/>
      <c r="BB175" s="132"/>
      <c r="BC175" s="132"/>
    </row>
    <row r="176" spans="1:55" s="127" customFormat="1" x14ac:dyDescent="0.25">
      <c r="B176" s="128"/>
      <c r="C176" s="128"/>
      <c r="D176" s="128"/>
      <c r="E176" s="128"/>
      <c r="F176" s="128"/>
      <c r="G176" s="128"/>
      <c r="H176" s="128"/>
      <c r="I176" s="371"/>
      <c r="J176" s="371"/>
      <c r="K176" s="371"/>
      <c r="L176" s="129"/>
      <c r="M176" s="130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</row>
    <row r="177" spans="2:55" s="127" customFormat="1" x14ac:dyDescent="0.25">
      <c r="B177" s="128"/>
      <c r="C177" s="128"/>
      <c r="D177" s="128"/>
      <c r="E177" s="128"/>
      <c r="F177" s="128"/>
      <c r="G177" s="128"/>
      <c r="H177" s="128"/>
      <c r="I177" s="371"/>
      <c r="J177" s="371"/>
      <c r="K177" s="371"/>
      <c r="L177" s="129"/>
      <c r="M177" s="130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2"/>
      <c r="AE177" s="132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2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</row>
    <row r="178" spans="2:55" s="127" customFormat="1" x14ac:dyDescent="0.25">
      <c r="B178" s="128"/>
      <c r="C178" s="128"/>
      <c r="D178" s="128"/>
      <c r="E178" s="128"/>
      <c r="F178" s="128"/>
      <c r="G178" s="128"/>
      <c r="H178" s="128"/>
      <c r="I178" s="371"/>
      <c r="J178" s="371"/>
      <c r="K178" s="371"/>
      <c r="L178" s="129"/>
      <c r="M178" s="130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2"/>
      <c r="AE178" s="132"/>
      <c r="AF178" s="132"/>
      <c r="AG178" s="132"/>
      <c r="AH178" s="132"/>
      <c r="AI178" s="132"/>
      <c r="AJ178" s="132"/>
      <c r="AK178" s="132"/>
      <c r="AL178" s="132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2"/>
      <c r="AW178" s="132"/>
      <c r="AX178" s="132"/>
      <c r="AY178" s="132"/>
      <c r="AZ178" s="132"/>
      <c r="BA178" s="132"/>
      <c r="BB178" s="132"/>
      <c r="BC178" s="132"/>
    </row>
    <row r="179" spans="2:55" s="127" customFormat="1" x14ac:dyDescent="0.25">
      <c r="B179" s="128"/>
      <c r="C179" s="128"/>
      <c r="D179" s="128"/>
      <c r="E179" s="128"/>
      <c r="F179" s="128"/>
      <c r="G179" s="128"/>
      <c r="H179" s="128"/>
      <c r="I179" s="371"/>
      <c r="J179" s="371"/>
      <c r="K179" s="371"/>
      <c r="L179" s="129"/>
      <c r="M179" s="130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2"/>
      <c r="AE179" s="132"/>
      <c r="AF179" s="132"/>
      <c r="AG179" s="132"/>
      <c r="AH179" s="132"/>
      <c r="AI179" s="132"/>
      <c r="AJ179" s="132"/>
      <c r="AK179" s="132"/>
      <c r="AL179" s="132"/>
      <c r="AM179" s="132"/>
      <c r="AN179" s="132"/>
      <c r="AO179" s="132"/>
      <c r="AP179" s="132"/>
      <c r="AQ179" s="132"/>
      <c r="AR179" s="132"/>
      <c r="AS179" s="132"/>
      <c r="AT179" s="132"/>
      <c r="AU179" s="132"/>
      <c r="AV179" s="132"/>
      <c r="AW179" s="132"/>
      <c r="AX179" s="132"/>
      <c r="AY179" s="132"/>
      <c r="AZ179" s="132"/>
      <c r="BA179" s="132"/>
      <c r="BB179" s="132"/>
      <c r="BC179" s="132"/>
    </row>
    <row r="180" spans="2:55" s="127" customFormat="1" x14ac:dyDescent="0.25">
      <c r="B180" s="128"/>
      <c r="C180" s="128"/>
      <c r="D180" s="128"/>
      <c r="E180" s="128"/>
      <c r="F180" s="128"/>
      <c r="G180" s="128"/>
      <c r="H180" s="128"/>
      <c r="I180" s="371"/>
      <c r="J180" s="371"/>
      <c r="K180" s="371"/>
      <c r="L180" s="129"/>
      <c r="M180" s="130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2"/>
      <c r="AE180" s="132"/>
      <c r="AF180" s="132"/>
      <c r="AG180" s="132"/>
      <c r="AH180" s="132"/>
      <c r="AI180" s="132"/>
      <c r="AJ180" s="132"/>
      <c r="AK180" s="132"/>
      <c r="AL180" s="132"/>
      <c r="AM180" s="132"/>
      <c r="AN180" s="132"/>
      <c r="AO180" s="132"/>
      <c r="AP180" s="132"/>
      <c r="AQ180" s="132"/>
      <c r="AR180" s="132"/>
      <c r="AS180" s="132"/>
      <c r="AT180" s="132"/>
      <c r="AU180" s="132"/>
      <c r="AV180" s="132"/>
      <c r="AW180" s="132"/>
      <c r="AX180" s="132"/>
      <c r="AY180" s="132"/>
      <c r="AZ180" s="132"/>
      <c r="BA180" s="132"/>
      <c r="BB180" s="132"/>
      <c r="BC180" s="132"/>
    </row>
    <row r="181" spans="2:55" s="127" customFormat="1" x14ac:dyDescent="0.25">
      <c r="B181" s="128"/>
      <c r="C181" s="128"/>
      <c r="D181" s="128"/>
      <c r="E181" s="128"/>
      <c r="F181" s="128"/>
      <c r="G181" s="128"/>
      <c r="H181" s="128"/>
      <c r="I181" s="371"/>
      <c r="J181" s="371"/>
      <c r="K181" s="371"/>
      <c r="L181" s="129"/>
      <c r="M181" s="130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2"/>
      <c r="AE181" s="132"/>
      <c r="AF181" s="132"/>
      <c r="AG181" s="132"/>
      <c r="AH181" s="132"/>
      <c r="AI181" s="132"/>
      <c r="AJ181" s="132"/>
      <c r="AK181" s="132"/>
      <c r="AL181" s="132"/>
      <c r="AM181" s="132"/>
      <c r="AN181" s="132"/>
      <c r="AO181" s="132"/>
      <c r="AP181" s="132"/>
      <c r="AQ181" s="132"/>
      <c r="AR181" s="132"/>
      <c r="AS181" s="132"/>
      <c r="AT181" s="132"/>
      <c r="AU181" s="132"/>
      <c r="AV181" s="132"/>
      <c r="AW181" s="132"/>
      <c r="AX181" s="132"/>
      <c r="AY181" s="132"/>
      <c r="AZ181" s="132"/>
      <c r="BA181" s="132"/>
      <c r="BB181" s="132"/>
      <c r="BC181" s="132"/>
    </row>
    <row r="182" spans="2:55" s="127" customFormat="1" x14ac:dyDescent="0.25">
      <c r="B182" s="128"/>
      <c r="C182" s="128"/>
      <c r="D182" s="128"/>
      <c r="E182" s="128"/>
      <c r="F182" s="128"/>
      <c r="G182" s="128"/>
      <c r="H182" s="128"/>
      <c r="I182" s="371"/>
      <c r="J182" s="371"/>
      <c r="K182" s="371"/>
      <c r="L182" s="129"/>
      <c r="M182" s="130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2"/>
      <c r="AE182" s="132"/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</row>
    <row r="183" spans="2:55" s="127" customFormat="1" x14ac:dyDescent="0.25">
      <c r="B183" s="128"/>
      <c r="C183" s="128"/>
      <c r="D183" s="128"/>
      <c r="E183" s="128"/>
      <c r="F183" s="128"/>
      <c r="G183" s="128"/>
      <c r="H183" s="128"/>
      <c r="I183" s="371"/>
      <c r="J183" s="371"/>
      <c r="K183" s="371"/>
      <c r="L183" s="129"/>
      <c r="M183" s="130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  <c r="AC183" s="131"/>
      <c r="AD183" s="132"/>
      <c r="AE183" s="132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</row>
    <row r="184" spans="2:55" s="127" customFormat="1" x14ac:dyDescent="0.25">
      <c r="B184" s="128"/>
      <c r="C184" s="128"/>
      <c r="D184" s="128"/>
      <c r="E184" s="128"/>
      <c r="F184" s="128"/>
      <c r="G184" s="128"/>
      <c r="H184" s="128"/>
      <c r="I184" s="371"/>
      <c r="J184" s="371"/>
      <c r="K184" s="371"/>
      <c r="L184" s="129"/>
      <c r="M184" s="130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2"/>
      <c r="AE184" s="132"/>
      <c r="AF184" s="132"/>
      <c r="AG184" s="132"/>
      <c r="AH184" s="132"/>
      <c r="AI184" s="132"/>
      <c r="AJ184" s="132"/>
      <c r="AK184" s="132"/>
      <c r="AL184" s="132"/>
      <c r="AM184" s="132"/>
      <c r="AN184" s="132"/>
      <c r="AO184" s="132"/>
      <c r="AP184" s="132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</row>
    <row r="185" spans="2:55" s="127" customFormat="1" x14ac:dyDescent="0.25">
      <c r="B185" s="128"/>
      <c r="C185" s="128"/>
      <c r="D185" s="128"/>
      <c r="E185" s="128"/>
      <c r="F185" s="128"/>
      <c r="G185" s="128"/>
      <c r="H185" s="128"/>
      <c r="I185" s="371"/>
      <c r="J185" s="371"/>
      <c r="K185" s="371"/>
      <c r="L185" s="129"/>
      <c r="M185" s="130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2"/>
      <c r="AE185" s="132"/>
      <c r="AF185" s="132"/>
      <c r="AG185" s="132"/>
      <c r="AH185" s="132"/>
      <c r="AI185" s="132"/>
      <c r="AJ185" s="132"/>
      <c r="AK185" s="132"/>
      <c r="AL185" s="132"/>
      <c r="AM185" s="132"/>
      <c r="AN185" s="132"/>
      <c r="AO185" s="132"/>
      <c r="AP185" s="132"/>
      <c r="AQ185" s="132"/>
      <c r="AR185" s="132"/>
      <c r="AS185" s="132"/>
      <c r="AT185" s="132"/>
      <c r="AU185" s="132"/>
      <c r="AV185" s="132"/>
      <c r="AW185" s="132"/>
      <c r="AX185" s="132"/>
      <c r="AY185" s="132"/>
      <c r="AZ185" s="132"/>
      <c r="BA185" s="132"/>
      <c r="BB185" s="132"/>
      <c r="BC185" s="132"/>
    </row>
    <row r="186" spans="2:55" s="127" customFormat="1" x14ac:dyDescent="0.25">
      <c r="B186" s="128"/>
      <c r="C186" s="128"/>
      <c r="D186" s="128"/>
      <c r="E186" s="128"/>
      <c r="F186" s="128"/>
      <c r="G186" s="128"/>
      <c r="H186" s="128"/>
      <c r="I186" s="371"/>
      <c r="J186" s="371"/>
      <c r="K186" s="371"/>
      <c r="L186" s="129"/>
      <c r="M186" s="130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  <c r="AC186" s="131"/>
      <c r="AD186" s="132"/>
      <c r="AE186" s="132"/>
      <c r="AF186" s="132"/>
      <c r="AG186" s="132"/>
      <c r="AH186" s="132"/>
      <c r="AI186" s="132"/>
      <c r="AJ186" s="132"/>
      <c r="AK186" s="132"/>
      <c r="AL186" s="132"/>
      <c r="AM186" s="132"/>
      <c r="AN186" s="132"/>
      <c r="AO186" s="132"/>
      <c r="AP186" s="132"/>
      <c r="AQ186" s="132"/>
      <c r="AR186" s="132"/>
      <c r="AS186" s="132"/>
      <c r="AT186" s="132"/>
      <c r="AU186" s="132"/>
      <c r="AV186" s="132"/>
      <c r="AW186" s="132"/>
      <c r="AX186" s="132"/>
      <c r="AY186" s="132"/>
      <c r="AZ186" s="132"/>
      <c r="BA186" s="132"/>
      <c r="BB186" s="132"/>
      <c r="BC186" s="132"/>
    </row>
    <row r="187" spans="2:55" s="127" customFormat="1" x14ac:dyDescent="0.25">
      <c r="B187" s="128"/>
      <c r="C187" s="128"/>
      <c r="D187" s="128"/>
      <c r="E187" s="128"/>
      <c r="F187" s="128"/>
      <c r="G187" s="128"/>
      <c r="H187" s="128"/>
      <c r="I187" s="371"/>
      <c r="J187" s="371"/>
      <c r="K187" s="371"/>
      <c r="L187" s="129"/>
      <c r="M187" s="130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  <c r="AC187" s="131"/>
      <c r="AD187" s="132"/>
      <c r="AE187" s="132"/>
      <c r="AF187" s="132"/>
      <c r="AG187" s="132"/>
      <c r="AH187" s="132"/>
      <c r="AI187" s="132"/>
      <c r="AJ187" s="132"/>
      <c r="AK187" s="132"/>
      <c r="AL187" s="132"/>
      <c r="AM187" s="132"/>
      <c r="AN187" s="132"/>
      <c r="AO187" s="132"/>
      <c r="AP187" s="132"/>
      <c r="AQ187" s="132"/>
      <c r="AR187" s="132"/>
      <c r="AS187" s="132"/>
      <c r="AT187" s="132"/>
      <c r="AU187" s="132"/>
      <c r="AV187" s="132"/>
      <c r="AW187" s="132"/>
      <c r="AX187" s="132"/>
      <c r="AY187" s="132"/>
      <c r="AZ187" s="132"/>
      <c r="BA187" s="132"/>
      <c r="BB187" s="132"/>
      <c r="BC187" s="132"/>
    </row>
    <row r="188" spans="2:55" s="127" customFormat="1" x14ac:dyDescent="0.25">
      <c r="B188" s="128"/>
      <c r="C188" s="128"/>
      <c r="D188" s="128"/>
      <c r="E188" s="128"/>
      <c r="F188" s="128"/>
      <c r="G188" s="128"/>
      <c r="H188" s="128"/>
      <c r="I188" s="371"/>
      <c r="J188" s="371"/>
      <c r="K188" s="371"/>
      <c r="L188" s="129"/>
      <c r="M188" s="130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2"/>
      <c r="AE188" s="132"/>
      <c r="AF188" s="132"/>
      <c r="AG188" s="132"/>
      <c r="AH188" s="132"/>
      <c r="AI188" s="132"/>
      <c r="AJ188" s="132"/>
      <c r="AK188" s="132"/>
      <c r="AL188" s="132"/>
      <c r="AM188" s="132"/>
      <c r="AN188" s="132"/>
      <c r="AO188" s="132"/>
      <c r="AP188" s="132"/>
      <c r="AQ188" s="132"/>
      <c r="AR188" s="132"/>
      <c r="AS188" s="132"/>
      <c r="AT188" s="132"/>
      <c r="AU188" s="132"/>
      <c r="AV188" s="132"/>
      <c r="AW188" s="132"/>
      <c r="AX188" s="132"/>
      <c r="AY188" s="132"/>
      <c r="AZ188" s="132"/>
      <c r="BA188" s="132"/>
      <c r="BB188" s="132"/>
      <c r="BC188" s="132"/>
    </row>
    <row r="189" spans="2:55" s="127" customFormat="1" x14ac:dyDescent="0.25">
      <c r="B189" s="128"/>
      <c r="C189" s="128"/>
      <c r="D189" s="128"/>
      <c r="E189" s="128"/>
      <c r="F189" s="128"/>
      <c r="G189" s="128"/>
      <c r="H189" s="128"/>
      <c r="I189" s="371"/>
      <c r="J189" s="371"/>
      <c r="K189" s="371"/>
      <c r="L189" s="129"/>
      <c r="M189" s="130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32"/>
      <c r="AE189" s="132"/>
      <c r="AF189" s="132"/>
      <c r="AG189" s="132"/>
      <c r="AH189" s="132"/>
      <c r="AI189" s="132"/>
      <c r="AJ189" s="132"/>
      <c r="AK189" s="132"/>
      <c r="AL189" s="132"/>
      <c r="AM189" s="132"/>
      <c r="AN189" s="132"/>
      <c r="AO189" s="132"/>
      <c r="AP189" s="132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/>
    </row>
    <row r="190" spans="2:55" s="127" customFormat="1" x14ac:dyDescent="0.25">
      <c r="B190" s="128"/>
      <c r="C190" s="128"/>
      <c r="D190" s="128"/>
      <c r="E190" s="128"/>
      <c r="F190" s="128"/>
      <c r="G190" s="128"/>
      <c r="H190" s="128"/>
      <c r="I190" s="371"/>
      <c r="J190" s="371"/>
      <c r="K190" s="371"/>
      <c r="L190" s="129"/>
      <c r="M190" s="130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2"/>
      <c r="AE190" s="132"/>
      <c r="AF190" s="132"/>
      <c r="AG190" s="132"/>
      <c r="AH190" s="132"/>
      <c r="AI190" s="132"/>
      <c r="AJ190" s="132"/>
      <c r="AK190" s="132"/>
      <c r="AL190" s="132"/>
      <c r="AM190" s="132"/>
      <c r="AN190" s="132"/>
      <c r="AO190" s="132"/>
      <c r="AP190" s="132"/>
      <c r="AQ190" s="132"/>
      <c r="AR190" s="132"/>
      <c r="AS190" s="132"/>
      <c r="AT190" s="132"/>
      <c r="AU190" s="132"/>
      <c r="AV190" s="132"/>
      <c r="AW190" s="132"/>
      <c r="AX190" s="132"/>
      <c r="AY190" s="132"/>
      <c r="AZ190" s="132"/>
      <c r="BA190" s="132"/>
      <c r="BB190" s="132"/>
      <c r="BC190" s="132"/>
    </row>
    <row r="191" spans="2:55" s="127" customFormat="1" x14ac:dyDescent="0.25">
      <c r="B191" s="128"/>
      <c r="C191" s="128"/>
      <c r="D191" s="128"/>
      <c r="E191" s="128"/>
      <c r="F191" s="128"/>
      <c r="G191" s="128"/>
      <c r="H191" s="128"/>
      <c r="I191" s="371"/>
      <c r="J191" s="371"/>
      <c r="K191" s="371"/>
      <c r="L191" s="129"/>
      <c r="M191" s="130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2"/>
      <c r="AE191" s="132"/>
      <c r="AF191" s="132"/>
      <c r="AG191" s="132"/>
      <c r="AH191" s="132"/>
      <c r="AI191" s="132"/>
      <c r="AJ191" s="132"/>
      <c r="AK191" s="132"/>
      <c r="AL191" s="132"/>
      <c r="AM191" s="132"/>
      <c r="AN191" s="132"/>
      <c r="AO191" s="132"/>
      <c r="AP191" s="132"/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2"/>
    </row>
    <row r="192" spans="2:55" s="127" customFormat="1" x14ac:dyDescent="0.25">
      <c r="B192" s="128"/>
      <c r="C192" s="128"/>
      <c r="D192" s="128"/>
      <c r="E192" s="128"/>
      <c r="F192" s="128"/>
      <c r="G192" s="128"/>
      <c r="H192" s="128"/>
      <c r="I192" s="371"/>
      <c r="J192" s="371"/>
      <c r="K192" s="371"/>
      <c r="L192" s="129"/>
      <c r="M192" s="130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2"/>
      <c r="AE192" s="132"/>
      <c r="AF192" s="132"/>
      <c r="AG192" s="132"/>
      <c r="AH192" s="132"/>
      <c r="AI192" s="132"/>
      <c r="AJ192" s="132"/>
      <c r="AK192" s="132"/>
      <c r="AL192" s="132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132"/>
      <c r="AX192" s="132"/>
      <c r="AY192" s="132"/>
      <c r="AZ192" s="132"/>
      <c r="BA192" s="132"/>
      <c r="BB192" s="132"/>
      <c r="BC192" s="132"/>
    </row>
    <row r="193" spans="2:55" s="127" customFormat="1" x14ac:dyDescent="0.25">
      <c r="B193" s="128"/>
      <c r="C193" s="128"/>
      <c r="D193" s="128"/>
      <c r="E193" s="128"/>
      <c r="F193" s="128"/>
      <c r="G193" s="128"/>
      <c r="H193" s="128"/>
      <c r="I193" s="371"/>
      <c r="J193" s="371"/>
      <c r="K193" s="371"/>
      <c r="L193" s="129"/>
      <c r="M193" s="130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2"/>
      <c r="AE193" s="132"/>
      <c r="AF193" s="132"/>
      <c r="AG193" s="132"/>
      <c r="AH193" s="132"/>
      <c r="AI193" s="132"/>
      <c r="AJ193" s="132"/>
      <c r="AK193" s="132"/>
      <c r="AL193" s="132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/>
    </row>
    <row r="194" spans="2:55" s="127" customFormat="1" x14ac:dyDescent="0.25">
      <c r="B194" s="128"/>
      <c r="C194" s="128"/>
      <c r="D194" s="128"/>
      <c r="E194" s="128"/>
      <c r="F194" s="128"/>
      <c r="G194" s="128"/>
      <c r="H194" s="128"/>
      <c r="I194" s="371"/>
      <c r="J194" s="371"/>
      <c r="K194" s="371"/>
      <c r="L194" s="129"/>
      <c r="M194" s="130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  <c r="AB194" s="131"/>
      <c r="AC194" s="131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</row>
    <row r="195" spans="2:55" s="127" customFormat="1" x14ac:dyDescent="0.25">
      <c r="B195" s="128"/>
      <c r="C195" s="128"/>
      <c r="D195" s="128"/>
      <c r="E195" s="128"/>
      <c r="F195" s="128"/>
      <c r="G195" s="128"/>
      <c r="H195" s="128"/>
      <c r="I195" s="371"/>
      <c r="J195" s="371"/>
      <c r="K195" s="371"/>
      <c r="L195" s="129"/>
      <c r="M195" s="130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2"/>
      <c r="AE195" s="132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/>
    </row>
    <row r="196" spans="2:55" s="127" customFormat="1" x14ac:dyDescent="0.25">
      <c r="B196" s="128"/>
      <c r="C196" s="128"/>
      <c r="D196" s="128"/>
      <c r="E196" s="128"/>
      <c r="F196" s="128"/>
      <c r="G196" s="128"/>
      <c r="H196" s="128"/>
      <c r="I196" s="371"/>
      <c r="J196" s="371"/>
      <c r="K196" s="371"/>
      <c r="L196" s="129"/>
      <c r="M196" s="130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2"/>
      <c r="AE196" s="132"/>
      <c r="AF196" s="132"/>
      <c r="AG196" s="132"/>
      <c r="AH196" s="132"/>
      <c r="AI196" s="132"/>
      <c r="AJ196" s="132"/>
      <c r="AK196" s="132"/>
      <c r="AL196" s="132"/>
      <c r="AM196" s="132"/>
      <c r="AN196" s="132"/>
      <c r="AO196" s="132"/>
      <c r="AP196" s="132"/>
      <c r="AQ196" s="132"/>
      <c r="AR196" s="132"/>
      <c r="AS196" s="132"/>
      <c r="AT196" s="132"/>
      <c r="AU196" s="132"/>
      <c r="AV196" s="132"/>
      <c r="AW196" s="132"/>
      <c r="AX196" s="132"/>
      <c r="AY196" s="132"/>
      <c r="AZ196" s="132"/>
      <c r="BA196" s="132"/>
      <c r="BB196" s="132"/>
      <c r="BC196" s="132"/>
    </row>
    <row r="197" spans="2:55" s="127" customFormat="1" x14ac:dyDescent="0.25">
      <c r="B197" s="128"/>
      <c r="C197" s="128"/>
      <c r="D197" s="128"/>
      <c r="E197" s="128"/>
      <c r="F197" s="128"/>
      <c r="G197" s="128"/>
      <c r="H197" s="128"/>
      <c r="I197" s="371"/>
      <c r="J197" s="371"/>
      <c r="K197" s="371"/>
      <c r="L197" s="129"/>
      <c r="M197" s="130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</row>
    <row r="198" spans="2:55" s="127" customFormat="1" x14ac:dyDescent="0.25">
      <c r="B198" s="128"/>
      <c r="C198" s="128"/>
      <c r="D198" s="128"/>
      <c r="E198" s="128"/>
      <c r="F198" s="128"/>
      <c r="G198" s="128"/>
      <c r="H198" s="128"/>
      <c r="I198" s="371"/>
      <c r="J198" s="371"/>
      <c r="K198" s="371"/>
      <c r="L198" s="129"/>
      <c r="M198" s="130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2"/>
      <c r="AE198" s="132"/>
      <c r="AF198" s="132"/>
      <c r="AG198" s="132"/>
      <c r="AH198" s="132"/>
      <c r="AI198" s="132"/>
      <c r="AJ198" s="132"/>
      <c r="AK198" s="132"/>
      <c r="AL198" s="132"/>
      <c r="AM198" s="132"/>
      <c r="AN198" s="132"/>
      <c r="AO198" s="132"/>
      <c r="AP198" s="132"/>
      <c r="AQ198" s="132"/>
      <c r="AR198" s="132"/>
      <c r="AS198" s="132"/>
      <c r="AT198" s="132"/>
      <c r="AU198" s="132"/>
      <c r="AV198" s="132"/>
      <c r="AW198" s="132"/>
      <c r="AX198" s="132"/>
      <c r="AY198" s="132"/>
      <c r="AZ198" s="132"/>
      <c r="BA198" s="132"/>
      <c r="BB198" s="132"/>
      <c r="BC198" s="132"/>
    </row>
    <row r="199" spans="2:55" s="127" customFormat="1" x14ac:dyDescent="0.25">
      <c r="B199" s="128"/>
      <c r="C199" s="128"/>
      <c r="D199" s="128"/>
      <c r="E199" s="128"/>
      <c r="F199" s="128"/>
      <c r="G199" s="128"/>
      <c r="H199" s="128"/>
      <c r="I199" s="371"/>
      <c r="J199" s="371"/>
      <c r="K199" s="371"/>
      <c r="L199" s="129"/>
      <c r="M199" s="130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2"/>
      <c r="AE199" s="132"/>
      <c r="AF199" s="132"/>
      <c r="AG199" s="132"/>
      <c r="AH199" s="132"/>
      <c r="AI199" s="132"/>
      <c r="AJ199" s="132"/>
      <c r="AK199" s="132"/>
      <c r="AL199" s="132"/>
      <c r="AM199" s="132"/>
      <c r="AN199" s="132"/>
      <c r="AO199" s="132"/>
      <c r="AP199" s="132"/>
      <c r="AQ199" s="132"/>
      <c r="AR199" s="132"/>
      <c r="AS199" s="132"/>
      <c r="AT199" s="132"/>
      <c r="AU199" s="132"/>
      <c r="AV199" s="132"/>
      <c r="AW199" s="132"/>
      <c r="AX199" s="132"/>
      <c r="AY199" s="132"/>
      <c r="AZ199" s="132"/>
      <c r="BA199" s="132"/>
      <c r="BB199" s="132"/>
      <c r="BC199" s="132"/>
    </row>
    <row r="200" spans="2:55" s="127" customFormat="1" x14ac:dyDescent="0.25">
      <c r="B200" s="128"/>
      <c r="C200" s="128"/>
      <c r="D200" s="128"/>
      <c r="E200" s="128"/>
      <c r="F200" s="128"/>
      <c r="G200" s="128"/>
      <c r="H200" s="128"/>
      <c r="I200" s="371"/>
      <c r="J200" s="371"/>
      <c r="K200" s="371"/>
      <c r="L200" s="129"/>
      <c r="M200" s="130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2"/>
      <c r="AE200" s="132"/>
      <c r="AF200" s="132"/>
      <c r="AG200" s="132"/>
      <c r="AH200" s="132"/>
      <c r="AI200" s="132"/>
      <c r="AJ200" s="132"/>
      <c r="AK200" s="132"/>
      <c r="AL200" s="132"/>
      <c r="AM200" s="132"/>
      <c r="AN200" s="132"/>
      <c r="AO200" s="132"/>
      <c r="AP200" s="132"/>
      <c r="AQ200" s="132"/>
      <c r="AR200" s="132"/>
      <c r="AS200" s="132"/>
      <c r="AT200" s="132"/>
      <c r="AU200" s="132"/>
      <c r="AV200" s="132"/>
      <c r="AW200" s="132"/>
      <c r="AX200" s="132"/>
      <c r="AY200" s="132"/>
      <c r="AZ200" s="132"/>
      <c r="BA200" s="132"/>
      <c r="BB200" s="132"/>
      <c r="BC200" s="132"/>
    </row>
    <row r="201" spans="2:55" s="127" customFormat="1" x14ac:dyDescent="0.25">
      <c r="B201" s="128"/>
      <c r="C201" s="128"/>
      <c r="D201" s="128"/>
      <c r="E201" s="128"/>
      <c r="F201" s="128"/>
      <c r="G201" s="128"/>
      <c r="H201" s="128"/>
      <c r="I201" s="371"/>
      <c r="J201" s="371"/>
      <c r="K201" s="371"/>
      <c r="L201" s="129"/>
      <c r="M201" s="130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2"/>
      <c r="AE201" s="132"/>
      <c r="AF201" s="132"/>
      <c r="AG201" s="132"/>
      <c r="AH201" s="132"/>
      <c r="AI201" s="132"/>
      <c r="AJ201" s="132"/>
      <c r="AK201" s="132"/>
      <c r="AL201" s="132"/>
      <c r="AM201" s="132"/>
      <c r="AN201" s="132"/>
      <c r="AO201" s="132"/>
      <c r="AP201" s="132"/>
      <c r="AQ201" s="132"/>
      <c r="AR201" s="132"/>
      <c r="AS201" s="132"/>
      <c r="AT201" s="132"/>
      <c r="AU201" s="132"/>
      <c r="AV201" s="132"/>
      <c r="AW201" s="132"/>
      <c r="AX201" s="132"/>
      <c r="AY201" s="132"/>
      <c r="AZ201" s="132"/>
      <c r="BA201" s="132"/>
      <c r="BB201" s="132"/>
      <c r="BC201" s="132"/>
    </row>
    <row r="202" spans="2:55" s="127" customFormat="1" x14ac:dyDescent="0.25">
      <c r="B202" s="128"/>
      <c r="C202" s="128"/>
      <c r="D202" s="128"/>
      <c r="E202" s="128"/>
      <c r="F202" s="128"/>
      <c r="G202" s="128"/>
      <c r="H202" s="128"/>
      <c r="I202" s="371"/>
      <c r="J202" s="371"/>
      <c r="K202" s="371"/>
      <c r="L202" s="129"/>
      <c r="M202" s="130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31"/>
      <c r="AC202" s="131"/>
      <c r="AD202" s="132"/>
      <c r="AE202" s="132"/>
      <c r="AF202" s="132"/>
      <c r="AG202" s="132"/>
      <c r="AH202" s="132"/>
      <c r="AI202" s="132"/>
      <c r="AJ202" s="132"/>
      <c r="AK202" s="132"/>
      <c r="AL202" s="132"/>
      <c r="AM202" s="132"/>
      <c r="AN202" s="132"/>
      <c r="AO202" s="132"/>
      <c r="AP202" s="132"/>
      <c r="AQ202" s="132"/>
      <c r="AR202" s="132"/>
      <c r="AS202" s="132"/>
      <c r="AT202" s="132"/>
      <c r="AU202" s="132"/>
      <c r="AV202" s="132"/>
      <c r="AW202" s="132"/>
      <c r="AX202" s="132"/>
      <c r="AY202" s="132"/>
      <c r="AZ202" s="132"/>
      <c r="BA202" s="132"/>
      <c r="BB202" s="132"/>
      <c r="BC202" s="132"/>
    </row>
    <row r="203" spans="2:55" s="127" customFormat="1" x14ac:dyDescent="0.25">
      <c r="B203" s="128"/>
      <c r="C203" s="128"/>
      <c r="D203" s="128"/>
      <c r="E203" s="128"/>
      <c r="F203" s="128"/>
      <c r="G203" s="128"/>
      <c r="H203" s="128"/>
      <c r="I203" s="371"/>
      <c r="J203" s="371"/>
      <c r="K203" s="371"/>
      <c r="L203" s="129"/>
      <c r="M203" s="130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31"/>
      <c r="AC203" s="131"/>
      <c r="AD203" s="132"/>
      <c r="AE203" s="132"/>
      <c r="AF203" s="132"/>
      <c r="AG203" s="132"/>
      <c r="AH203" s="132"/>
      <c r="AI203" s="132"/>
      <c r="AJ203" s="132"/>
      <c r="AK203" s="132"/>
      <c r="AL203" s="132"/>
      <c r="AM203" s="132"/>
      <c r="AN203" s="132"/>
      <c r="AO203" s="132"/>
      <c r="AP203" s="132"/>
      <c r="AQ203" s="132"/>
      <c r="AR203" s="132"/>
      <c r="AS203" s="132"/>
      <c r="AT203" s="132"/>
      <c r="AU203" s="132"/>
      <c r="AV203" s="132"/>
      <c r="AW203" s="132"/>
      <c r="AX203" s="132"/>
      <c r="AY203" s="132"/>
      <c r="AZ203" s="132"/>
      <c r="BA203" s="132"/>
      <c r="BB203" s="132"/>
      <c r="BC203" s="132"/>
    </row>
    <row r="204" spans="2:55" s="127" customFormat="1" x14ac:dyDescent="0.25">
      <c r="B204" s="128"/>
      <c r="C204" s="128"/>
      <c r="D204" s="128"/>
      <c r="E204" s="128"/>
      <c r="F204" s="128"/>
      <c r="G204" s="128"/>
      <c r="H204" s="128"/>
      <c r="I204" s="371"/>
      <c r="J204" s="371"/>
      <c r="K204" s="371"/>
      <c r="L204" s="129"/>
      <c r="M204" s="130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2"/>
      <c r="AE204" s="132"/>
      <c r="AF204" s="132"/>
      <c r="AG204" s="132"/>
      <c r="AH204" s="132"/>
      <c r="AI204" s="132"/>
      <c r="AJ204" s="132"/>
      <c r="AK204" s="132"/>
      <c r="AL204" s="132"/>
      <c r="AM204" s="132"/>
      <c r="AN204" s="132"/>
      <c r="AO204" s="132"/>
      <c r="AP204" s="132"/>
      <c r="AQ204" s="132"/>
      <c r="AR204" s="132"/>
      <c r="AS204" s="132"/>
      <c r="AT204" s="132"/>
      <c r="AU204" s="132"/>
      <c r="AV204" s="132"/>
      <c r="AW204" s="132"/>
      <c r="AX204" s="132"/>
      <c r="AY204" s="132"/>
      <c r="AZ204" s="132"/>
      <c r="BA204" s="132"/>
      <c r="BB204" s="132"/>
      <c r="BC204" s="132"/>
    </row>
    <row r="205" spans="2:55" s="127" customFormat="1" x14ac:dyDescent="0.25">
      <c r="B205" s="128"/>
      <c r="C205" s="128"/>
      <c r="D205" s="128"/>
      <c r="E205" s="128"/>
      <c r="F205" s="128"/>
      <c r="G205" s="128"/>
      <c r="H205" s="128"/>
      <c r="I205" s="371"/>
      <c r="J205" s="371"/>
      <c r="K205" s="371"/>
      <c r="L205" s="129"/>
      <c r="M205" s="130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2"/>
      <c r="AE205" s="132"/>
      <c r="AF205" s="132"/>
      <c r="AG205" s="132"/>
      <c r="AH205" s="132"/>
      <c r="AI205" s="132"/>
      <c r="AJ205" s="132"/>
      <c r="AK205" s="132"/>
      <c r="AL205" s="132"/>
      <c r="AM205" s="132"/>
      <c r="AN205" s="132"/>
      <c r="AO205" s="132"/>
      <c r="AP205" s="132"/>
      <c r="AQ205" s="132"/>
      <c r="AR205" s="132"/>
      <c r="AS205" s="132"/>
      <c r="AT205" s="132"/>
      <c r="AU205" s="132"/>
      <c r="AV205" s="132"/>
      <c r="AW205" s="132"/>
      <c r="AX205" s="132"/>
      <c r="AY205" s="132"/>
      <c r="AZ205" s="132"/>
      <c r="BA205" s="132"/>
      <c r="BB205" s="132"/>
      <c r="BC205" s="132"/>
    </row>
    <row r="206" spans="2:55" s="127" customFormat="1" x14ac:dyDescent="0.25">
      <c r="B206" s="128"/>
      <c r="C206" s="128"/>
      <c r="D206" s="128"/>
      <c r="E206" s="128"/>
      <c r="F206" s="128"/>
      <c r="G206" s="128"/>
      <c r="H206" s="128"/>
      <c r="I206" s="371"/>
      <c r="J206" s="371"/>
      <c r="K206" s="371"/>
      <c r="L206" s="129"/>
      <c r="M206" s="130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2"/>
      <c r="AE206" s="132"/>
      <c r="AF206" s="132"/>
      <c r="AG206" s="132"/>
      <c r="AH206" s="132"/>
      <c r="AI206" s="132"/>
      <c r="AJ206" s="132"/>
      <c r="AK206" s="132"/>
      <c r="AL206" s="132"/>
      <c r="AM206" s="132"/>
      <c r="AN206" s="132"/>
      <c r="AO206" s="132"/>
      <c r="AP206" s="132"/>
      <c r="AQ206" s="132"/>
      <c r="AR206" s="132"/>
      <c r="AS206" s="132"/>
      <c r="AT206" s="132"/>
      <c r="AU206" s="132"/>
      <c r="AV206" s="132"/>
      <c r="AW206" s="132"/>
      <c r="AX206" s="132"/>
      <c r="AY206" s="132"/>
      <c r="AZ206" s="132"/>
      <c r="BA206" s="132"/>
      <c r="BB206" s="132"/>
      <c r="BC206" s="132"/>
    </row>
    <row r="207" spans="2:55" s="127" customFormat="1" x14ac:dyDescent="0.25">
      <c r="B207" s="128"/>
      <c r="C207" s="128"/>
      <c r="D207" s="128"/>
      <c r="E207" s="128"/>
      <c r="F207" s="128"/>
      <c r="G207" s="128"/>
      <c r="H207" s="128"/>
      <c r="I207" s="371"/>
      <c r="J207" s="371"/>
      <c r="K207" s="371"/>
      <c r="L207" s="129"/>
      <c r="M207" s="130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  <c r="AB207" s="131"/>
      <c r="AC207" s="131"/>
      <c r="AD207" s="132"/>
      <c r="AE207" s="132"/>
      <c r="AF207" s="132"/>
      <c r="AG207" s="132"/>
      <c r="AH207" s="132"/>
      <c r="AI207" s="132"/>
      <c r="AJ207" s="132"/>
      <c r="AK207" s="132"/>
      <c r="AL207" s="132"/>
      <c r="AM207" s="132"/>
      <c r="AN207" s="132"/>
      <c r="AO207" s="132"/>
      <c r="AP207" s="132"/>
      <c r="AQ207" s="132"/>
      <c r="AR207" s="132"/>
      <c r="AS207" s="132"/>
      <c r="AT207" s="132"/>
      <c r="AU207" s="132"/>
      <c r="AV207" s="132"/>
      <c r="AW207" s="132"/>
      <c r="AX207" s="132"/>
      <c r="AY207" s="132"/>
      <c r="AZ207" s="132"/>
      <c r="BA207" s="132"/>
      <c r="BB207" s="132"/>
      <c r="BC207" s="132"/>
    </row>
    <row r="208" spans="2:55" s="127" customFormat="1" x14ac:dyDescent="0.25">
      <c r="B208" s="128"/>
      <c r="C208" s="128"/>
      <c r="D208" s="128"/>
      <c r="E208" s="128"/>
      <c r="F208" s="128"/>
      <c r="G208" s="128"/>
      <c r="H208" s="128"/>
      <c r="I208" s="371"/>
      <c r="J208" s="371"/>
      <c r="K208" s="371"/>
      <c r="L208" s="129"/>
      <c r="M208" s="130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2"/>
      <c r="AE208" s="132"/>
      <c r="AF208" s="132"/>
      <c r="AG208" s="132"/>
      <c r="AH208" s="132"/>
      <c r="AI208" s="132"/>
      <c r="AJ208" s="132"/>
      <c r="AK208" s="132"/>
      <c r="AL208" s="132"/>
      <c r="AM208" s="132"/>
      <c r="AN208" s="132"/>
      <c r="AO208" s="132"/>
      <c r="AP208" s="132"/>
      <c r="AQ208" s="132"/>
      <c r="AR208" s="132"/>
      <c r="AS208" s="132"/>
      <c r="AT208" s="132"/>
      <c r="AU208" s="132"/>
      <c r="AV208" s="132"/>
      <c r="AW208" s="132"/>
      <c r="AX208" s="132"/>
      <c r="AY208" s="132"/>
      <c r="AZ208" s="132"/>
      <c r="BA208" s="132"/>
      <c r="BB208" s="132"/>
      <c r="BC208" s="132"/>
    </row>
    <row r="209" spans="2:55" s="127" customFormat="1" x14ac:dyDescent="0.25">
      <c r="B209" s="128"/>
      <c r="C209" s="128"/>
      <c r="D209" s="128"/>
      <c r="E209" s="128"/>
      <c r="F209" s="128"/>
      <c r="G209" s="128"/>
      <c r="H209" s="128"/>
      <c r="I209" s="371"/>
      <c r="J209" s="371"/>
      <c r="K209" s="371"/>
      <c r="L209" s="129"/>
      <c r="M209" s="130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2"/>
      <c r="AE209" s="132"/>
      <c r="AF209" s="132"/>
      <c r="AG209" s="132"/>
      <c r="AH209" s="132"/>
      <c r="AI209" s="132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132"/>
      <c r="AW209" s="132"/>
      <c r="AX209" s="132"/>
      <c r="AY209" s="132"/>
      <c r="AZ209" s="132"/>
      <c r="BA209" s="132"/>
      <c r="BB209" s="132"/>
      <c r="BC209" s="132"/>
    </row>
    <row r="210" spans="2:55" s="127" customFormat="1" x14ac:dyDescent="0.25">
      <c r="B210" s="128"/>
      <c r="C210" s="128"/>
      <c r="D210" s="128"/>
      <c r="E210" s="128"/>
      <c r="F210" s="128"/>
      <c r="G210" s="128"/>
      <c r="H210" s="128"/>
      <c r="I210" s="371"/>
      <c r="J210" s="371"/>
      <c r="K210" s="371"/>
      <c r="L210" s="129"/>
      <c r="M210" s="130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2"/>
      <c r="AE210" s="132"/>
      <c r="AF210" s="132"/>
      <c r="AG210" s="132"/>
      <c r="AH210" s="132"/>
      <c r="AI210" s="132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132"/>
      <c r="AW210" s="132"/>
      <c r="AX210" s="132"/>
      <c r="AY210" s="132"/>
      <c r="AZ210" s="132"/>
      <c r="BA210" s="132"/>
      <c r="BB210" s="132"/>
      <c r="BC210" s="132"/>
    </row>
    <row r="211" spans="2:55" s="127" customFormat="1" x14ac:dyDescent="0.25">
      <c r="B211" s="128"/>
      <c r="C211" s="128"/>
      <c r="D211" s="128"/>
      <c r="E211" s="128"/>
      <c r="F211" s="128"/>
      <c r="G211" s="128"/>
      <c r="H211" s="128"/>
      <c r="I211" s="371"/>
      <c r="J211" s="371"/>
      <c r="K211" s="371"/>
      <c r="L211" s="129"/>
      <c r="M211" s="130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31"/>
      <c r="AC211" s="131"/>
      <c r="AD211" s="132"/>
      <c r="AE211" s="132"/>
      <c r="AF211" s="132"/>
      <c r="AG211" s="132"/>
      <c r="AH211" s="132"/>
      <c r="AI211" s="132"/>
      <c r="AJ211" s="132"/>
      <c r="AK211" s="132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132"/>
      <c r="AW211" s="132"/>
      <c r="AX211" s="132"/>
      <c r="AY211" s="132"/>
      <c r="AZ211" s="132"/>
      <c r="BA211" s="132"/>
      <c r="BB211" s="132"/>
      <c r="BC211" s="132"/>
    </row>
    <row r="212" spans="2:55" s="127" customFormat="1" x14ac:dyDescent="0.25">
      <c r="B212" s="128"/>
      <c r="C212" s="128"/>
      <c r="D212" s="128"/>
      <c r="E212" s="128"/>
      <c r="F212" s="128"/>
      <c r="G212" s="128"/>
      <c r="H212" s="128"/>
      <c r="I212" s="371"/>
      <c r="J212" s="371"/>
      <c r="K212" s="371"/>
      <c r="L212" s="129"/>
      <c r="M212" s="130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2"/>
      <c r="AE212" s="132"/>
      <c r="AF212" s="132"/>
      <c r="AG212" s="132"/>
      <c r="AH212" s="132"/>
      <c r="AI212" s="132"/>
      <c r="AJ212" s="132"/>
      <c r="AK212" s="132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132"/>
      <c r="AW212" s="132"/>
      <c r="AX212" s="132"/>
      <c r="AY212" s="132"/>
      <c r="AZ212" s="132"/>
      <c r="BA212" s="132"/>
      <c r="BB212" s="132"/>
      <c r="BC212" s="132"/>
    </row>
    <row r="213" spans="2:55" s="127" customFormat="1" x14ac:dyDescent="0.25">
      <c r="B213" s="128"/>
      <c r="C213" s="128"/>
      <c r="D213" s="128"/>
      <c r="E213" s="128"/>
      <c r="F213" s="128"/>
      <c r="G213" s="128"/>
      <c r="H213" s="128"/>
      <c r="I213" s="371"/>
      <c r="J213" s="371"/>
      <c r="K213" s="371"/>
      <c r="L213" s="129"/>
      <c r="M213" s="130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31"/>
      <c r="AC213" s="131"/>
      <c r="AD213" s="132"/>
      <c r="AE213" s="132"/>
      <c r="AF213" s="132"/>
      <c r="AG213" s="132"/>
      <c r="AH213" s="132"/>
      <c r="AI213" s="132"/>
      <c r="AJ213" s="132"/>
      <c r="AK213" s="132"/>
      <c r="AL213" s="132"/>
      <c r="AM213" s="132"/>
      <c r="AN213" s="132"/>
      <c r="AO213" s="132"/>
      <c r="AP213" s="132"/>
      <c r="AQ213" s="132"/>
      <c r="AR213" s="132"/>
      <c r="AS213" s="132"/>
      <c r="AT213" s="132"/>
      <c r="AU213" s="132"/>
      <c r="AV213" s="132"/>
      <c r="AW213" s="132"/>
      <c r="AX213" s="132"/>
      <c r="AY213" s="132"/>
      <c r="AZ213" s="132"/>
      <c r="BA213" s="132"/>
      <c r="BB213" s="132"/>
      <c r="BC213" s="132"/>
    </row>
    <row r="214" spans="2:55" s="127" customFormat="1" x14ac:dyDescent="0.25">
      <c r="B214" s="128"/>
      <c r="C214" s="128"/>
      <c r="D214" s="128"/>
      <c r="E214" s="128"/>
      <c r="F214" s="128"/>
      <c r="G214" s="128"/>
      <c r="H214" s="128"/>
      <c r="I214" s="371"/>
      <c r="J214" s="371"/>
      <c r="K214" s="371"/>
      <c r="L214" s="129"/>
      <c r="M214" s="130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31"/>
      <c r="AC214" s="131"/>
      <c r="AD214" s="132"/>
      <c r="AE214" s="132"/>
      <c r="AF214" s="132"/>
      <c r="AG214" s="132"/>
      <c r="AH214" s="132"/>
      <c r="AI214" s="132"/>
      <c r="AJ214" s="132"/>
      <c r="AK214" s="132"/>
      <c r="AL214" s="132"/>
      <c r="AM214" s="132"/>
      <c r="AN214" s="132"/>
      <c r="AO214" s="132"/>
      <c r="AP214" s="132"/>
      <c r="AQ214" s="132"/>
      <c r="AR214" s="132"/>
      <c r="AS214" s="132"/>
      <c r="AT214" s="132"/>
      <c r="AU214" s="132"/>
      <c r="AV214" s="132"/>
      <c r="AW214" s="132"/>
      <c r="AX214" s="132"/>
      <c r="AY214" s="132"/>
      <c r="AZ214" s="132"/>
      <c r="BA214" s="132"/>
      <c r="BB214" s="132"/>
      <c r="BC214" s="132"/>
    </row>
    <row r="215" spans="2:55" s="127" customFormat="1" x14ac:dyDescent="0.25">
      <c r="B215" s="128"/>
      <c r="C215" s="128"/>
      <c r="D215" s="128"/>
      <c r="E215" s="128"/>
      <c r="F215" s="128"/>
      <c r="G215" s="128"/>
      <c r="H215" s="128"/>
      <c r="I215" s="371"/>
      <c r="J215" s="371"/>
      <c r="K215" s="371"/>
      <c r="L215" s="129"/>
      <c r="M215" s="130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2"/>
      <c r="AE215" s="132"/>
      <c r="AF215" s="132"/>
      <c r="AG215" s="132"/>
      <c r="AH215" s="132"/>
      <c r="AI215" s="132"/>
      <c r="AJ215" s="132"/>
      <c r="AK215" s="132"/>
      <c r="AL215" s="132"/>
      <c r="AM215" s="132"/>
      <c r="AN215" s="132"/>
      <c r="AO215" s="132"/>
      <c r="AP215" s="132"/>
      <c r="AQ215" s="132"/>
      <c r="AR215" s="132"/>
      <c r="AS215" s="132"/>
      <c r="AT215" s="132"/>
      <c r="AU215" s="132"/>
      <c r="AV215" s="132"/>
      <c r="AW215" s="132"/>
      <c r="AX215" s="132"/>
      <c r="AY215" s="132"/>
      <c r="AZ215" s="132"/>
      <c r="BA215" s="132"/>
      <c r="BB215" s="132"/>
      <c r="BC215" s="132"/>
    </row>
    <row r="216" spans="2:55" s="127" customFormat="1" x14ac:dyDescent="0.25">
      <c r="B216" s="128"/>
      <c r="C216" s="128"/>
      <c r="D216" s="128"/>
      <c r="E216" s="128"/>
      <c r="F216" s="128"/>
      <c r="G216" s="128"/>
      <c r="H216" s="128"/>
      <c r="I216" s="371"/>
      <c r="J216" s="371"/>
      <c r="K216" s="371"/>
      <c r="L216" s="129"/>
      <c r="M216" s="130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2"/>
      <c r="AE216" s="132"/>
      <c r="AF216" s="132"/>
      <c r="AG216" s="132"/>
      <c r="AH216" s="132"/>
      <c r="AI216" s="132"/>
      <c r="AJ216" s="132"/>
      <c r="AK216" s="132"/>
      <c r="AL216" s="132"/>
      <c r="AM216" s="132"/>
      <c r="AN216" s="132"/>
      <c r="AO216" s="132"/>
      <c r="AP216" s="132"/>
      <c r="AQ216" s="132"/>
      <c r="AR216" s="132"/>
      <c r="AS216" s="132"/>
      <c r="AT216" s="132"/>
      <c r="AU216" s="132"/>
      <c r="AV216" s="132"/>
      <c r="AW216" s="132"/>
      <c r="AX216" s="132"/>
      <c r="AY216" s="132"/>
      <c r="AZ216" s="132"/>
      <c r="BA216" s="132"/>
      <c r="BB216" s="132"/>
      <c r="BC216" s="132"/>
    </row>
    <row r="217" spans="2:55" s="127" customFormat="1" x14ac:dyDescent="0.25">
      <c r="B217" s="128"/>
      <c r="C217" s="128"/>
      <c r="D217" s="128"/>
      <c r="E217" s="128"/>
      <c r="F217" s="128"/>
      <c r="G217" s="128"/>
      <c r="H217" s="128"/>
      <c r="I217" s="371"/>
      <c r="J217" s="371"/>
      <c r="K217" s="371"/>
      <c r="L217" s="129"/>
      <c r="M217" s="130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2"/>
      <c r="AE217" s="132"/>
      <c r="AF217" s="132"/>
      <c r="AG217" s="132"/>
      <c r="AH217" s="132"/>
      <c r="AI217" s="132"/>
      <c r="AJ217" s="132"/>
      <c r="AK217" s="132"/>
      <c r="AL217" s="132"/>
      <c r="AM217" s="132"/>
      <c r="AN217" s="132"/>
      <c r="AO217" s="132"/>
      <c r="AP217" s="132"/>
      <c r="AQ217" s="132"/>
      <c r="AR217" s="132"/>
      <c r="AS217" s="132"/>
      <c r="AT217" s="132"/>
      <c r="AU217" s="132"/>
      <c r="AV217" s="132"/>
      <c r="AW217" s="132"/>
      <c r="AX217" s="132"/>
      <c r="AY217" s="132"/>
      <c r="AZ217" s="132"/>
      <c r="BA217" s="132"/>
      <c r="BB217" s="132"/>
      <c r="BC217" s="132"/>
    </row>
    <row r="218" spans="2:55" s="127" customFormat="1" x14ac:dyDescent="0.25">
      <c r="B218" s="128"/>
      <c r="C218" s="128"/>
      <c r="D218" s="128"/>
      <c r="E218" s="128"/>
      <c r="F218" s="128"/>
      <c r="G218" s="128"/>
      <c r="H218" s="128"/>
      <c r="I218" s="371"/>
      <c r="J218" s="371"/>
      <c r="K218" s="371"/>
      <c r="L218" s="129"/>
      <c r="M218" s="130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2"/>
      <c r="AE218" s="132"/>
      <c r="AF218" s="132"/>
      <c r="AG218" s="132"/>
      <c r="AH218" s="132"/>
      <c r="AI218" s="132"/>
      <c r="AJ218" s="132"/>
      <c r="AK218" s="132"/>
      <c r="AL218" s="132"/>
      <c r="AM218" s="132"/>
      <c r="AN218" s="132"/>
      <c r="AO218" s="132"/>
      <c r="AP218" s="132"/>
      <c r="AQ218" s="132"/>
      <c r="AR218" s="132"/>
      <c r="AS218" s="132"/>
      <c r="AT218" s="132"/>
      <c r="AU218" s="132"/>
      <c r="AV218" s="132"/>
      <c r="AW218" s="132"/>
      <c r="AX218" s="132"/>
      <c r="AY218" s="132"/>
      <c r="AZ218" s="132"/>
      <c r="BA218" s="132"/>
      <c r="BB218" s="132"/>
      <c r="BC218" s="132"/>
    </row>
    <row r="219" spans="2:55" s="127" customFormat="1" x14ac:dyDescent="0.25">
      <c r="B219" s="128"/>
      <c r="C219" s="128"/>
      <c r="D219" s="128"/>
      <c r="E219" s="128"/>
      <c r="F219" s="128"/>
      <c r="G219" s="128"/>
      <c r="H219" s="128"/>
      <c r="I219" s="371"/>
      <c r="J219" s="371"/>
      <c r="K219" s="371"/>
      <c r="L219" s="129"/>
      <c r="M219" s="130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2"/>
      <c r="AE219" s="132"/>
      <c r="AF219" s="132"/>
      <c r="AG219" s="132"/>
      <c r="AH219" s="132"/>
      <c r="AI219" s="132"/>
      <c r="AJ219" s="132"/>
      <c r="AK219" s="132"/>
      <c r="AL219" s="132"/>
      <c r="AM219" s="132"/>
      <c r="AN219" s="132"/>
      <c r="AO219" s="132"/>
      <c r="AP219" s="132"/>
      <c r="AQ219" s="132"/>
      <c r="AR219" s="132"/>
      <c r="AS219" s="132"/>
      <c r="AT219" s="132"/>
      <c r="AU219" s="132"/>
      <c r="AV219" s="132"/>
      <c r="AW219" s="132"/>
      <c r="AX219" s="132"/>
      <c r="AY219" s="132"/>
      <c r="AZ219" s="132"/>
      <c r="BA219" s="132"/>
      <c r="BB219" s="132"/>
      <c r="BC219" s="132"/>
    </row>
    <row r="220" spans="2:55" s="127" customFormat="1" x14ac:dyDescent="0.25">
      <c r="B220" s="128"/>
      <c r="C220" s="128"/>
      <c r="D220" s="128"/>
      <c r="E220" s="128"/>
      <c r="F220" s="128"/>
      <c r="G220" s="128"/>
      <c r="H220" s="128"/>
      <c r="I220" s="371"/>
      <c r="J220" s="371"/>
      <c r="K220" s="371"/>
      <c r="L220" s="129"/>
      <c r="M220" s="130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2"/>
      <c r="AE220" s="132"/>
      <c r="AF220" s="132"/>
      <c r="AG220" s="132"/>
      <c r="AH220" s="132"/>
      <c r="AI220" s="132"/>
      <c r="AJ220" s="132"/>
      <c r="AK220" s="132"/>
      <c r="AL220" s="132"/>
      <c r="AM220" s="132"/>
      <c r="AN220" s="132"/>
      <c r="AO220" s="132"/>
      <c r="AP220" s="132"/>
      <c r="AQ220" s="132"/>
      <c r="AR220" s="132"/>
      <c r="AS220" s="132"/>
      <c r="AT220" s="132"/>
      <c r="AU220" s="132"/>
      <c r="AV220" s="132"/>
      <c r="AW220" s="132"/>
      <c r="AX220" s="132"/>
      <c r="AY220" s="132"/>
      <c r="AZ220" s="132"/>
      <c r="BA220" s="132"/>
      <c r="BB220" s="132"/>
      <c r="BC220" s="132"/>
    </row>
    <row r="221" spans="2:55" s="127" customFormat="1" x14ac:dyDescent="0.25">
      <c r="B221" s="128"/>
      <c r="C221" s="128"/>
      <c r="D221" s="128"/>
      <c r="E221" s="128"/>
      <c r="F221" s="128"/>
      <c r="G221" s="128"/>
      <c r="H221" s="128"/>
      <c r="I221" s="371"/>
      <c r="J221" s="371"/>
      <c r="K221" s="371"/>
      <c r="L221" s="129"/>
      <c r="M221" s="130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2"/>
      <c r="AE221" s="132"/>
      <c r="AF221" s="132"/>
      <c r="AG221" s="132"/>
      <c r="AH221" s="132"/>
      <c r="AI221" s="132"/>
      <c r="AJ221" s="132"/>
      <c r="AK221" s="132"/>
      <c r="AL221" s="132"/>
      <c r="AM221" s="132"/>
      <c r="AN221" s="132"/>
      <c r="AO221" s="132"/>
      <c r="AP221" s="132"/>
      <c r="AQ221" s="132"/>
      <c r="AR221" s="132"/>
      <c r="AS221" s="132"/>
      <c r="AT221" s="132"/>
      <c r="AU221" s="132"/>
      <c r="AV221" s="132"/>
      <c r="AW221" s="132"/>
      <c r="AX221" s="132"/>
      <c r="AY221" s="132"/>
      <c r="AZ221" s="132"/>
      <c r="BA221" s="132"/>
      <c r="BB221" s="132"/>
      <c r="BC221" s="132"/>
    </row>
    <row r="222" spans="2:55" s="127" customFormat="1" x14ac:dyDescent="0.25">
      <c r="B222" s="128"/>
      <c r="C222" s="128"/>
      <c r="D222" s="128"/>
      <c r="E222" s="128"/>
      <c r="F222" s="128"/>
      <c r="G222" s="128"/>
      <c r="H222" s="128"/>
      <c r="I222" s="371"/>
      <c r="J222" s="371"/>
      <c r="K222" s="371"/>
      <c r="L222" s="129"/>
      <c r="M222" s="130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2"/>
      <c r="AE222" s="132"/>
      <c r="AF222" s="132"/>
      <c r="AG222" s="132"/>
      <c r="AH222" s="132"/>
      <c r="AI222" s="132"/>
      <c r="AJ222" s="132"/>
      <c r="AK222" s="132"/>
      <c r="AL222" s="132"/>
      <c r="AM222" s="132"/>
      <c r="AN222" s="132"/>
      <c r="AO222" s="132"/>
      <c r="AP222" s="132"/>
      <c r="AQ222" s="132"/>
      <c r="AR222" s="132"/>
      <c r="AS222" s="132"/>
      <c r="AT222" s="132"/>
      <c r="AU222" s="132"/>
      <c r="AV222" s="132"/>
      <c r="AW222" s="132"/>
      <c r="AX222" s="132"/>
      <c r="AY222" s="132"/>
      <c r="AZ222" s="132"/>
      <c r="BA222" s="132"/>
      <c r="BB222" s="132"/>
      <c r="BC222" s="132"/>
    </row>
    <row r="223" spans="2:55" s="127" customFormat="1" x14ac:dyDescent="0.25">
      <c r="B223" s="128"/>
      <c r="C223" s="128"/>
      <c r="D223" s="128"/>
      <c r="E223" s="128"/>
      <c r="F223" s="128"/>
      <c r="G223" s="128"/>
      <c r="H223" s="128"/>
      <c r="I223" s="371"/>
      <c r="J223" s="371"/>
      <c r="K223" s="371"/>
      <c r="L223" s="129"/>
      <c r="M223" s="130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2"/>
      <c r="AE223" s="132"/>
      <c r="AF223" s="132"/>
      <c r="AG223" s="132"/>
      <c r="AH223" s="132"/>
      <c r="AI223" s="132"/>
      <c r="AJ223" s="132"/>
      <c r="AK223" s="132"/>
      <c r="AL223" s="132"/>
      <c r="AM223" s="132"/>
      <c r="AN223" s="132"/>
      <c r="AO223" s="132"/>
      <c r="AP223" s="132"/>
      <c r="AQ223" s="132"/>
      <c r="AR223" s="132"/>
      <c r="AS223" s="132"/>
      <c r="AT223" s="132"/>
      <c r="AU223" s="132"/>
      <c r="AV223" s="132"/>
      <c r="AW223" s="132"/>
      <c r="AX223" s="132"/>
      <c r="AY223" s="132"/>
      <c r="AZ223" s="132"/>
      <c r="BA223" s="132"/>
      <c r="BB223" s="132"/>
      <c r="BC223" s="132"/>
    </row>
    <row r="224" spans="2:55" s="127" customFormat="1" x14ac:dyDescent="0.25">
      <c r="B224" s="128"/>
      <c r="C224" s="128"/>
      <c r="D224" s="128"/>
      <c r="E224" s="128"/>
      <c r="F224" s="128"/>
      <c r="G224" s="128"/>
      <c r="H224" s="128"/>
      <c r="I224" s="371"/>
      <c r="J224" s="371"/>
      <c r="K224" s="371"/>
      <c r="L224" s="129"/>
      <c r="M224" s="130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2"/>
      <c r="AE224" s="132"/>
      <c r="AF224" s="132"/>
      <c r="AG224" s="132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32"/>
      <c r="AR224" s="132"/>
      <c r="AS224" s="132"/>
      <c r="AT224" s="132"/>
      <c r="AU224" s="132"/>
      <c r="AV224" s="132"/>
      <c r="AW224" s="132"/>
      <c r="AX224" s="132"/>
      <c r="AY224" s="132"/>
      <c r="AZ224" s="132"/>
      <c r="BA224" s="132"/>
      <c r="BB224" s="132"/>
      <c r="BC224" s="132"/>
    </row>
    <row r="225" spans="2:55" s="127" customFormat="1" x14ac:dyDescent="0.25">
      <c r="B225" s="128"/>
      <c r="C225" s="128"/>
      <c r="D225" s="128"/>
      <c r="E225" s="128"/>
      <c r="F225" s="128"/>
      <c r="G225" s="128"/>
      <c r="H225" s="128"/>
      <c r="I225" s="371"/>
      <c r="J225" s="371"/>
      <c r="K225" s="371"/>
      <c r="L225" s="129"/>
      <c r="M225" s="130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31"/>
      <c r="AC225" s="131"/>
      <c r="AD225" s="132"/>
      <c r="AE225" s="132"/>
      <c r="AF225" s="132"/>
      <c r="AG225" s="132"/>
      <c r="AH225" s="132"/>
      <c r="AI225" s="132"/>
      <c r="AJ225" s="132"/>
      <c r="AK225" s="132"/>
      <c r="AL225" s="132"/>
      <c r="AM225" s="132"/>
      <c r="AN225" s="132"/>
      <c r="AO225" s="132"/>
      <c r="AP225" s="132"/>
      <c r="AQ225" s="132"/>
      <c r="AR225" s="132"/>
      <c r="AS225" s="132"/>
      <c r="AT225" s="132"/>
      <c r="AU225" s="132"/>
      <c r="AV225" s="132"/>
      <c r="AW225" s="132"/>
      <c r="AX225" s="132"/>
      <c r="AY225" s="132"/>
      <c r="AZ225" s="132"/>
      <c r="BA225" s="132"/>
      <c r="BB225" s="132"/>
      <c r="BC225" s="132"/>
    </row>
    <row r="226" spans="2:55" s="127" customFormat="1" x14ac:dyDescent="0.25">
      <c r="B226" s="128"/>
      <c r="C226" s="128"/>
      <c r="D226" s="128"/>
      <c r="E226" s="128"/>
      <c r="F226" s="128"/>
      <c r="G226" s="128"/>
      <c r="H226" s="128"/>
      <c r="I226" s="371"/>
      <c r="J226" s="371"/>
      <c r="K226" s="371"/>
      <c r="L226" s="129"/>
      <c r="M226" s="130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2"/>
      <c r="AE226" s="132"/>
      <c r="AF226" s="132"/>
      <c r="AG226" s="132"/>
      <c r="AH226" s="132"/>
      <c r="AI226" s="132"/>
      <c r="AJ226" s="132"/>
      <c r="AK226" s="132"/>
      <c r="AL226" s="132"/>
      <c r="AM226" s="132"/>
      <c r="AN226" s="132"/>
      <c r="AO226" s="132"/>
      <c r="AP226" s="132"/>
      <c r="AQ226" s="132"/>
      <c r="AR226" s="132"/>
      <c r="AS226" s="132"/>
      <c r="AT226" s="132"/>
      <c r="AU226" s="132"/>
      <c r="AV226" s="132"/>
      <c r="AW226" s="132"/>
      <c r="AX226" s="132"/>
      <c r="AY226" s="132"/>
      <c r="AZ226" s="132"/>
      <c r="BA226" s="132"/>
      <c r="BB226" s="132"/>
      <c r="BC226" s="132"/>
    </row>
    <row r="227" spans="2:55" s="127" customFormat="1" x14ac:dyDescent="0.25">
      <c r="B227" s="128"/>
      <c r="C227" s="128"/>
      <c r="D227" s="128"/>
      <c r="E227" s="128"/>
      <c r="F227" s="128"/>
      <c r="G227" s="128"/>
      <c r="H227" s="128"/>
      <c r="I227" s="371"/>
      <c r="J227" s="371"/>
      <c r="K227" s="371"/>
      <c r="L227" s="129"/>
      <c r="M227" s="130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  <c r="AC227" s="131"/>
      <c r="AD227" s="132"/>
      <c r="AE227" s="132"/>
      <c r="AF227" s="132"/>
      <c r="AG227" s="132"/>
      <c r="AH227" s="132"/>
      <c r="AI227" s="132"/>
      <c r="AJ227" s="132"/>
      <c r="AK227" s="132"/>
      <c r="AL227" s="132"/>
      <c r="AM227" s="132"/>
      <c r="AN227" s="132"/>
      <c r="AO227" s="132"/>
      <c r="AP227" s="132"/>
      <c r="AQ227" s="132"/>
      <c r="AR227" s="132"/>
      <c r="AS227" s="132"/>
      <c r="AT227" s="132"/>
      <c r="AU227" s="132"/>
      <c r="AV227" s="132"/>
      <c r="AW227" s="132"/>
      <c r="AX227" s="132"/>
      <c r="AY227" s="132"/>
      <c r="AZ227" s="132"/>
      <c r="BA227" s="132"/>
      <c r="BB227" s="132"/>
      <c r="BC227" s="132"/>
    </row>
    <row r="228" spans="2:55" s="127" customFormat="1" x14ac:dyDescent="0.25">
      <c r="B228" s="128"/>
      <c r="C228" s="128"/>
      <c r="D228" s="128"/>
      <c r="E228" s="128"/>
      <c r="F228" s="128"/>
      <c r="G228" s="128"/>
      <c r="H228" s="128"/>
      <c r="I228" s="371"/>
      <c r="J228" s="371"/>
      <c r="K228" s="371"/>
      <c r="L228" s="129"/>
      <c r="M228" s="130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2"/>
      <c r="AE228" s="132"/>
      <c r="AF228" s="132"/>
      <c r="AG228" s="132"/>
      <c r="AH228" s="132"/>
      <c r="AI228" s="132"/>
      <c r="AJ228" s="132"/>
      <c r="AK228" s="132"/>
      <c r="AL228" s="132"/>
      <c r="AM228" s="132"/>
      <c r="AN228" s="132"/>
      <c r="AO228" s="132"/>
      <c r="AP228" s="132"/>
      <c r="AQ228" s="132"/>
      <c r="AR228" s="132"/>
      <c r="AS228" s="132"/>
      <c r="AT228" s="132"/>
      <c r="AU228" s="132"/>
      <c r="AV228" s="132"/>
      <c r="AW228" s="132"/>
      <c r="AX228" s="132"/>
      <c r="AY228" s="132"/>
      <c r="AZ228" s="132"/>
      <c r="BA228" s="132"/>
      <c r="BB228" s="132"/>
      <c r="BC228" s="132"/>
    </row>
    <row r="229" spans="2:55" s="127" customFormat="1" x14ac:dyDescent="0.25">
      <c r="B229" s="128"/>
      <c r="C229" s="128"/>
      <c r="D229" s="128"/>
      <c r="E229" s="128"/>
      <c r="F229" s="128"/>
      <c r="G229" s="128"/>
      <c r="H229" s="128"/>
      <c r="I229" s="371"/>
      <c r="J229" s="371"/>
      <c r="K229" s="371"/>
      <c r="L229" s="129"/>
      <c r="M229" s="130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  <c r="AB229" s="131"/>
      <c r="AC229" s="131"/>
      <c r="AD229" s="132"/>
      <c r="AE229" s="132"/>
      <c r="AF229" s="132"/>
      <c r="AG229" s="132"/>
      <c r="AH229" s="132"/>
      <c r="AI229" s="132"/>
      <c r="AJ229" s="132"/>
      <c r="AK229" s="132"/>
      <c r="AL229" s="132"/>
      <c r="AM229" s="132"/>
      <c r="AN229" s="132"/>
      <c r="AO229" s="132"/>
      <c r="AP229" s="132"/>
      <c r="AQ229" s="132"/>
      <c r="AR229" s="132"/>
      <c r="AS229" s="132"/>
      <c r="AT229" s="132"/>
      <c r="AU229" s="132"/>
      <c r="AV229" s="132"/>
      <c r="AW229" s="132"/>
      <c r="AX229" s="132"/>
      <c r="AY229" s="132"/>
      <c r="AZ229" s="132"/>
      <c r="BA229" s="132"/>
      <c r="BB229" s="132"/>
      <c r="BC229" s="132"/>
    </row>
    <row r="230" spans="2:55" s="127" customFormat="1" x14ac:dyDescent="0.25">
      <c r="B230" s="128"/>
      <c r="C230" s="128"/>
      <c r="D230" s="128"/>
      <c r="E230" s="128"/>
      <c r="F230" s="128"/>
      <c r="G230" s="128"/>
      <c r="H230" s="128"/>
      <c r="I230" s="371"/>
      <c r="J230" s="371"/>
      <c r="K230" s="371"/>
      <c r="L230" s="129"/>
      <c r="M230" s="130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31"/>
      <c r="AC230" s="131"/>
      <c r="AD230" s="132"/>
      <c r="AE230" s="132"/>
      <c r="AF230" s="132"/>
      <c r="AG230" s="132"/>
      <c r="AH230" s="132"/>
      <c r="AI230" s="132"/>
      <c r="AJ230" s="132"/>
      <c r="AK230" s="132"/>
      <c r="AL230" s="132"/>
      <c r="AM230" s="132"/>
      <c r="AN230" s="132"/>
      <c r="AO230" s="132"/>
      <c r="AP230" s="132"/>
      <c r="AQ230" s="132"/>
      <c r="AR230" s="132"/>
      <c r="AS230" s="132"/>
      <c r="AT230" s="132"/>
      <c r="AU230" s="132"/>
      <c r="AV230" s="132"/>
      <c r="AW230" s="132"/>
      <c r="AX230" s="132"/>
      <c r="AY230" s="132"/>
      <c r="AZ230" s="132"/>
      <c r="BA230" s="132"/>
      <c r="BB230" s="132"/>
      <c r="BC230" s="132"/>
    </row>
    <row r="231" spans="2:55" s="127" customFormat="1" x14ac:dyDescent="0.25">
      <c r="B231" s="128"/>
      <c r="C231" s="128"/>
      <c r="D231" s="128"/>
      <c r="E231" s="128"/>
      <c r="F231" s="128"/>
      <c r="G231" s="128"/>
      <c r="H231" s="128"/>
      <c r="I231" s="371"/>
      <c r="J231" s="371"/>
      <c r="K231" s="371"/>
      <c r="L231" s="129"/>
      <c r="M231" s="130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  <c r="AB231" s="131"/>
      <c r="AC231" s="131"/>
      <c r="AD231" s="132"/>
      <c r="AE231" s="132"/>
      <c r="AF231" s="132"/>
      <c r="AG231" s="132"/>
      <c r="AH231" s="132"/>
      <c r="AI231" s="132"/>
      <c r="AJ231" s="132"/>
      <c r="AK231" s="132"/>
      <c r="AL231" s="132"/>
      <c r="AM231" s="132"/>
      <c r="AN231" s="132"/>
      <c r="AO231" s="132"/>
      <c r="AP231" s="132"/>
      <c r="AQ231" s="132"/>
      <c r="AR231" s="132"/>
      <c r="AS231" s="132"/>
      <c r="AT231" s="132"/>
      <c r="AU231" s="132"/>
      <c r="AV231" s="132"/>
      <c r="AW231" s="132"/>
      <c r="AX231" s="132"/>
      <c r="AY231" s="132"/>
      <c r="AZ231" s="132"/>
      <c r="BA231" s="132"/>
      <c r="BB231" s="132"/>
      <c r="BC231" s="132"/>
    </row>
    <row r="232" spans="2:55" s="127" customFormat="1" x14ac:dyDescent="0.25">
      <c r="B232" s="128"/>
      <c r="C232" s="128"/>
      <c r="D232" s="128"/>
      <c r="E232" s="128"/>
      <c r="F232" s="128"/>
      <c r="G232" s="128"/>
      <c r="H232" s="128"/>
      <c r="I232" s="371"/>
      <c r="J232" s="371"/>
      <c r="K232" s="371"/>
      <c r="L232" s="129"/>
      <c r="M232" s="130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  <c r="AB232" s="131"/>
      <c r="AC232" s="131"/>
      <c r="AD232" s="132"/>
      <c r="AE232" s="132"/>
      <c r="AF232" s="132"/>
      <c r="AG232" s="132"/>
      <c r="AH232" s="132"/>
      <c r="AI232" s="132"/>
      <c r="AJ232" s="132"/>
      <c r="AK232" s="132"/>
      <c r="AL232" s="132"/>
      <c r="AM232" s="132"/>
      <c r="AN232" s="132"/>
      <c r="AO232" s="132"/>
      <c r="AP232" s="132"/>
      <c r="AQ232" s="132"/>
      <c r="AR232" s="132"/>
      <c r="AS232" s="132"/>
      <c r="AT232" s="132"/>
      <c r="AU232" s="132"/>
      <c r="AV232" s="132"/>
      <c r="AW232" s="132"/>
      <c r="AX232" s="132"/>
      <c r="AY232" s="132"/>
      <c r="AZ232" s="132"/>
      <c r="BA232" s="132"/>
      <c r="BB232" s="132"/>
      <c r="BC232" s="132"/>
    </row>
    <row r="233" spans="2:55" s="127" customFormat="1" x14ac:dyDescent="0.25">
      <c r="B233" s="128"/>
      <c r="C233" s="128"/>
      <c r="D233" s="128"/>
      <c r="E233" s="128"/>
      <c r="F233" s="128"/>
      <c r="G233" s="128"/>
      <c r="H233" s="128"/>
      <c r="I233" s="371"/>
      <c r="J233" s="371"/>
      <c r="K233" s="371"/>
      <c r="L233" s="129"/>
      <c r="M233" s="130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  <c r="AB233" s="131"/>
      <c r="AC233" s="131"/>
      <c r="AD233" s="132"/>
      <c r="AE233" s="132"/>
      <c r="AF233" s="132"/>
      <c r="AG233" s="132"/>
      <c r="AH233" s="132"/>
      <c r="AI233" s="132"/>
      <c r="AJ233" s="132"/>
      <c r="AK233" s="132"/>
      <c r="AL233" s="132"/>
      <c r="AM233" s="132"/>
      <c r="AN233" s="132"/>
      <c r="AO233" s="132"/>
      <c r="AP233" s="132"/>
      <c r="AQ233" s="132"/>
      <c r="AR233" s="132"/>
      <c r="AS233" s="132"/>
      <c r="AT233" s="132"/>
      <c r="AU233" s="132"/>
      <c r="AV233" s="132"/>
      <c r="AW233" s="132"/>
      <c r="AX233" s="132"/>
      <c r="AY233" s="132"/>
      <c r="AZ233" s="132"/>
      <c r="BA233" s="132"/>
      <c r="BB233" s="132"/>
      <c r="BC233" s="132"/>
    </row>
    <row r="234" spans="2:55" s="127" customFormat="1" x14ac:dyDescent="0.25">
      <c r="B234" s="128"/>
      <c r="C234" s="128"/>
      <c r="D234" s="128"/>
      <c r="E234" s="128"/>
      <c r="F234" s="128"/>
      <c r="G234" s="128"/>
      <c r="H234" s="128"/>
      <c r="I234" s="371"/>
      <c r="J234" s="371"/>
      <c r="K234" s="371"/>
      <c r="L234" s="129"/>
      <c r="M234" s="130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31"/>
      <c r="AC234" s="131"/>
      <c r="AD234" s="132"/>
      <c r="AE234" s="132"/>
      <c r="AF234" s="132"/>
      <c r="AG234" s="132"/>
      <c r="AH234" s="132"/>
      <c r="AI234" s="132"/>
      <c r="AJ234" s="132"/>
      <c r="AK234" s="132"/>
      <c r="AL234" s="132"/>
      <c r="AM234" s="132"/>
      <c r="AN234" s="132"/>
      <c r="AO234" s="132"/>
      <c r="AP234" s="132"/>
      <c r="AQ234" s="132"/>
      <c r="AR234" s="132"/>
      <c r="AS234" s="132"/>
      <c r="AT234" s="132"/>
      <c r="AU234" s="132"/>
      <c r="AV234" s="132"/>
      <c r="AW234" s="132"/>
      <c r="AX234" s="132"/>
      <c r="AY234" s="132"/>
      <c r="AZ234" s="132"/>
      <c r="BA234" s="132"/>
      <c r="BB234" s="132"/>
      <c r="BC234" s="132"/>
    </row>
    <row r="235" spans="2:55" s="127" customFormat="1" x14ac:dyDescent="0.25">
      <c r="B235" s="128"/>
      <c r="C235" s="128"/>
      <c r="D235" s="128"/>
      <c r="E235" s="128"/>
      <c r="F235" s="128"/>
      <c r="G235" s="128"/>
      <c r="H235" s="128"/>
      <c r="I235" s="371"/>
      <c r="J235" s="371"/>
      <c r="K235" s="371"/>
      <c r="L235" s="129"/>
      <c r="M235" s="130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  <c r="AB235" s="131"/>
      <c r="AC235" s="131"/>
      <c r="AD235" s="132"/>
      <c r="AE235" s="132"/>
      <c r="AF235" s="132"/>
      <c r="AG235" s="132"/>
      <c r="AH235" s="132"/>
      <c r="AI235" s="132"/>
      <c r="AJ235" s="132"/>
      <c r="AK235" s="132"/>
      <c r="AL235" s="132"/>
      <c r="AM235" s="132"/>
      <c r="AN235" s="132"/>
      <c r="AO235" s="132"/>
      <c r="AP235" s="132"/>
      <c r="AQ235" s="132"/>
      <c r="AR235" s="132"/>
      <c r="AS235" s="132"/>
      <c r="AT235" s="132"/>
      <c r="AU235" s="132"/>
      <c r="AV235" s="132"/>
      <c r="AW235" s="132"/>
      <c r="AX235" s="132"/>
      <c r="AY235" s="132"/>
      <c r="AZ235" s="132"/>
      <c r="BA235" s="132"/>
      <c r="BB235" s="132"/>
      <c r="BC235" s="132"/>
    </row>
    <row r="236" spans="2:55" s="127" customFormat="1" x14ac:dyDescent="0.25">
      <c r="B236" s="128"/>
      <c r="C236" s="128"/>
      <c r="D236" s="128"/>
      <c r="E236" s="128"/>
      <c r="F236" s="128"/>
      <c r="G236" s="128"/>
      <c r="H236" s="128"/>
      <c r="I236" s="371"/>
      <c r="J236" s="371"/>
      <c r="K236" s="371"/>
      <c r="L236" s="129"/>
      <c r="M236" s="130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2"/>
      <c r="AE236" s="132"/>
      <c r="AF236" s="132"/>
      <c r="AG236" s="132"/>
      <c r="AH236" s="132"/>
      <c r="AI236" s="132"/>
      <c r="AJ236" s="132"/>
      <c r="AK236" s="132"/>
      <c r="AL236" s="132"/>
      <c r="AM236" s="132"/>
      <c r="AN236" s="132"/>
      <c r="AO236" s="132"/>
      <c r="AP236" s="132"/>
      <c r="AQ236" s="132"/>
      <c r="AR236" s="132"/>
      <c r="AS236" s="132"/>
      <c r="AT236" s="132"/>
      <c r="AU236" s="132"/>
      <c r="AV236" s="132"/>
      <c r="AW236" s="132"/>
      <c r="AX236" s="132"/>
      <c r="AY236" s="132"/>
      <c r="AZ236" s="132"/>
      <c r="BA236" s="132"/>
      <c r="BB236" s="132"/>
      <c r="BC236" s="132"/>
    </row>
    <row r="237" spans="2:55" s="127" customFormat="1" x14ac:dyDescent="0.25">
      <c r="B237" s="128"/>
      <c r="C237" s="128"/>
      <c r="D237" s="128"/>
      <c r="E237" s="128"/>
      <c r="F237" s="128"/>
      <c r="G237" s="128"/>
      <c r="H237" s="128"/>
      <c r="I237" s="371"/>
      <c r="J237" s="371"/>
      <c r="K237" s="371"/>
      <c r="L237" s="129"/>
      <c r="M237" s="130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  <c r="AB237" s="131"/>
      <c r="AC237" s="131"/>
      <c r="AD237" s="132"/>
      <c r="AE237" s="132"/>
      <c r="AF237" s="132"/>
      <c r="AG237" s="132"/>
      <c r="AH237" s="132"/>
      <c r="AI237" s="132"/>
      <c r="AJ237" s="132"/>
      <c r="AK237" s="132"/>
      <c r="AL237" s="132"/>
      <c r="AM237" s="132"/>
      <c r="AN237" s="132"/>
      <c r="AO237" s="132"/>
      <c r="AP237" s="132"/>
      <c r="AQ237" s="132"/>
      <c r="AR237" s="132"/>
      <c r="AS237" s="132"/>
      <c r="AT237" s="132"/>
      <c r="AU237" s="132"/>
      <c r="AV237" s="132"/>
      <c r="AW237" s="132"/>
      <c r="AX237" s="132"/>
      <c r="AY237" s="132"/>
      <c r="AZ237" s="132"/>
      <c r="BA237" s="132"/>
      <c r="BB237" s="132"/>
      <c r="BC237" s="132"/>
    </row>
    <row r="238" spans="2:55" s="127" customFormat="1" x14ac:dyDescent="0.25">
      <c r="B238" s="128"/>
      <c r="C238" s="128"/>
      <c r="D238" s="128"/>
      <c r="E238" s="128"/>
      <c r="F238" s="128"/>
      <c r="G238" s="128"/>
      <c r="H238" s="128"/>
      <c r="I238" s="371"/>
      <c r="J238" s="371"/>
      <c r="K238" s="371"/>
      <c r="L238" s="129"/>
      <c r="M238" s="130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31"/>
      <c r="AC238" s="131"/>
      <c r="AD238" s="132"/>
      <c r="AE238" s="132"/>
      <c r="AF238" s="132"/>
      <c r="AG238" s="132"/>
      <c r="AH238" s="132"/>
      <c r="AI238" s="132"/>
      <c r="AJ238" s="132"/>
      <c r="AK238" s="132"/>
      <c r="AL238" s="132"/>
      <c r="AM238" s="132"/>
      <c r="AN238" s="132"/>
      <c r="AO238" s="132"/>
      <c r="AP238" s="132"/>
      <c r="AQ238" s="132"/>
      <c r="AR238" s="132"/>
      <c r="AS238" s="132"/>
      <c r="AT238" s="132"/>
      <c r="AU238" s="132"/>
      <c r="AV238" s="132"/>
      <c r="AW238" s="132"/>
      <c r="AX238" s="132"/>
      <c r="AY238" s="132"/>
      <c r="AZ238" s="132"/>
      <c r="BA238" s="132"/>
      <c r="BB238" s="132"/>
      <c r="BC238" s="132"/>
    </row>
    <row r="239" spans="2:55" s="127" customFormat="1" x14ac:dyDescent="0.25">
      <c r="B239" s="128"/>
      <c r="C239" s="128"/>
      <c r="D239" s="128"/>
      <c r="E239" s="128"/>
      <c r="F239" s="128"/>
      <c r="G239" s="128"/>
      <c r="H239" s="128"/>
      <c r="I239" s="371"/>
      <c r="J239" s="371"/>
      <c r="K239" s="371"/>
      <c r="L239" s="129"/>
      <c r="M239" s="130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  <c r="AA239" s="131"/>
      <c r="AB239" s="131"/>
      <c r="AC239" s="131"/>
      <c r="AD239" s="132"/>
      <c r="AE239" s="132"/>
      <c r="AF239" s="132"/>
      <c r="AG239" s="132"/>
      <c r="AH239" s="132"/>
      <c r="AI239" s="132"/>
      <c r="AJ239" s="132"/>
      <c r="AK239" s="132"/>
      <c r="AL239" s="132"/>
      <c r="AM239" s="132"/>
      <c r="AN239" s="132"/>
      <c r="AO239" s="132"/>
      <c r="AP239" s="132"/>
      <c r="AQ239" s="132"/>
      <c r="AR239" s="132"/>
      <c r="AS239" s="132"/>
      <c r="AT239" s="132"/>
      <c r="AU239" s="132"/>
      <c r="AV239" s="132"/>
      <c r="AW239" s="132"/>
      <c r="AX239" s="132"/>
      <c r="AY239" s="132"/>
      <c r="AZ239" s="132"/>
      <c r="BA239" s="132"/>
      <c r="BB239" s="132"/>
      <c r="BC239" s="132"/>
    </row>
    <row r="240" spans="2:55" s="127" customFormat="1" x14ac:dyDescent="0.25">
      <c r="B240" s="128"/>
      <c r="C240" s="128"/>
      <c r="D240" s="128"/>
      <c r="E240" s="128"/>
      <c r="F240" s="128"/>
      <c r="G240" s="128"/>
      <c r="H240" s="128"/>
      <c r="I240" s="371"/>
      <c r="J240" s="371"/>
      <c r="K240" s="371"/>
      <c r="L240" s="129"/>
      <c r="M240" s="130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  <c r="AA240" s="131"/>
      <c r="AB240" s="131"/>
      <c r="AC240" s="131"/>
      <c r="AD240" s="132"/>
      <c r="AE240" s="132"/>
      <c r="AF240" s="132"/>
      <c r="AG240" s="132"/>
      <c r="AH240" s="132"/>
      <c r="AI240" s="132"/>
      <c r="AJ240" s="132"/>
      <c r="AK240" s="132"/>
      <c r="AL240" s="132"/>
      <c r="AM240" s="132"/>
      <c r="AN240" s="132"/>
      <c r="AO240" s="132"/>
      <c r="AP240" s="132"/>
      <c r="AQ240" s="132"/>
      <c r="AR240" s="132"/>
      <c r="AS240" s="132"/>
      <c r="AT240" s="132"/>
      <c r="AU240" s="132"/>
      <c r="AV240" s="132"/>
      <c r="AW240" s="132"/>
      <c r="AX240" s="132"/>
      <c r="AY240" s="132"/>
      <c r="AZ240" s="132"/>
      <c r="BA240" s="132"/>
      <c r="BB240" s="132"/>
      <c r="BC240" s="132"/>
    </row>
    <row r="241" spans="2:55" s="127" customFormat="1" x14ac:dyDescent="0.25">
      <c r="B241" s="128"/>
      <c r="C241" s="128"/>
      <c r="D241" s="128"/>
      <c r="E241" s="128"/>
      <c r="F241" s="128"/>
      <c r="G241" s="128"/>
      <c r="H241" s="128"/>
      <c r="I241" s="371"/>
      <c r="J241" s="371"/>
      <c r="K241" s="371"/>
      <c r="L241" s="129"/>
      <c r="M241" s="130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  <c r="AB241" s="131"/>
      <c r="AC241" s="131"/>
      <c r="AD241" s="132"/>
      <c r="AE241" s="132"/>
      <c r="AF241" s="132"/>
      <c r="AG241" s="132"/>
      <c r="AH241" s="132"/>
      <c r="AI241" s="132"/>
      <c r="AJ241" s="132"/>
      <c r="AK241" s="132"/>
      <c r="AL241" s="132"/>
      <c r="AM241" s="132"/>
      <c r="AN241" s="132"/>
      <c r="AO241" s="132"/>
      <c r="AP241" s="132"/>
      <c r="AQ241" s="132"/>
      <c r="AR241" s="132"/>
      <c r="AS241" s="132"/>
      <c r="AT241" s="132"/>
      <c r="AU241" s="132"/>
      <c r="AV241" s="132"/>
      <c r="AW241" s="132"/>
      <c r="AX241" s="132"/>
      <c r="AY241" s="132"/>
      <c r="AZ241" s="132"/>
      <c r="BA241" s="132"/>
      <c r="BB241" s="132"/>
      <c r="BC241" s="132"/>
    </row>
    <row r="242" spans="2:55" s="127" customFormat="1" x14ac:dyDescent="0.25">
      <c r="B242" s="128"/>
      <c r="C242" s="128"/>
      <c r="D242" s="128"/>
      <c r="E242" s="128"/>
      <c r="F242" s="128"/>
      <c r="G242" s="128"/>
      <c r="H242" s="128"/>
      <c r="I242" s="371"/>
      <c r="J242" s="371"/>
      <c r="K242" s="371"/>
      <c r="L242" s="129"/>
      <c r="M242" s="130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  <c r="AB242" s="131"/>
      <c r="AC242" s="131"/>
      <c r="AD242" s="132"/>
      <c r="AE242" s="132"/>
      <c r="AF242" s="132"/>
      <c r="AG242" s="132"/>
      <c r="AH242" s="132"/>
      <c r="AI242" s="132"/>
      <c r="AJ242" s="132"/>
      <c r="AK242" s="132"/>
      <c r="AL242" s="132"/>
      <c r="AM242" s="132"/>
      <c r="AN242" s="132"/>
      <c r="AO242" s="132"/>
      <c r="AP242" s="132"/>
      <c r="AQ242" s="132"/>
      <c r="AR242" s="132"/>
      <c r="AS242" s="132"/>
      <c r="AT242" s="132"/>
      <c r="AU242" s="132"/>
      <c r="AV242" s="132"/>
      <c r="AW242" s="132"/>
      <c r="AX242" s="132"/>
      <c r="AY242" s="132"/>
      <c r="AZ242" s="132"/>
      <c r="BA242" s="132"/>
      <c r="BB242" s="132"/>
      <c r="BC242" s="132"/>
    </row>
    <row r="243" spans="2:55" s="127" customFormat="1" x14ac:dyDescent="0.25">
      <c r="B243" s="128"/>
      <c r="C243" s="128"/>
      <c r="D243" s="128"/>
      <c r="E243" s="128"/>
      <c r="F243" s="128"/>
      <c r="G243" s="128"/>
      <c r="H243" s="128"/>
      <c r="I243" s="371"/>
      <c r="J243" s="371"/>
      <c r="K243" s="371"/>
      <c r="L243" s="129"/>
      <c r="M243" s="130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2"/>
      <c r="AE243" s="132"/>
      <c r="AF243" s="132"/>
      <c r="AG243" s="132"/>
      <c r="AH243" s="132"/>
      <c r="AI243" s="132"/>
      <c r="AJ243" s="132"/>
      <c r="AK243" s="132"/>
      <c r="AL243" s="132"/>
      <c r="AM243" s="132"/>
      <c r="AN243" s="132"/>
      <c r="AO243" s="132"/>
      <c r="AP243" s="132"/>
      <c r="AQ243" s="132"/>
      <c r="AR243" s="132"/>
      <c r="AS243" s="132"/>
      <c r="AT243" s="132"/>
      <c r="AU243" s="132"/>
      <c r="AV243" s="132"/>
      <c r="AW243" s="132"/>
      <c r="AX243" s="132"/>
      <c r="AY243" s="132"/>
      <c r="AZ243" s="132"/>
      <c r="BA243" s="132"/>
      <c r="BB243" s="132"/>
      <c r="BC243" s="132"/>
    </row>
    <row r="244" spans="2:55" s="127" customFormat="1" x14ac:dyDescent="0.25">
      <c r="B244" s="128"/>
      <c r="C244" s="128"/>
      <c r="D244" s="128"/>
      <c r="E244" s="128"/>
      <c r="F244" s="128"/>
      <c r="G244" s="128"/>
      <c r="H244" s="128"/>
      <c r="I244" s="371"/>
      <c r="J244" s="371"/>
      <c r="K244" s="371"/>
      <c r="L244" s="129"/>
      <c r="M244" s="130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C244" s="131"/>
      <c r="AD244" s="132"/>
      <c r="AE244" s="132"/>
      <c r="AF244" s="132"/>
      <c r="AG244" s="132"/>
      <c r="AH244" s="132"/>
      <c r="AI244" s="132"/>
      <c r="AJ244" s="132"/>
      <c r="AK244" s="132"/>
      <c r="AL244" s="132"/>
      <c r="AM244" s="132"/>
      <c r="AN244" s="132"/>
      <c r="AO244" s="132"/>
      <c r="AP244" s="132"/>
      <c r="AQ244" s="132"/>
      <c r="AR244" s="132"/>
      <c r="AS244" s="132"/>
      <c r="AT244" s="132"/>
      <c r="AU244" s="132"/>
      <c r="AV244" s="132"/>
      <c r="AW244" s="132"/>
      <c r="AX244" s="132"/>
      <c r="AY244" s="132"/>
      <c r="AZ244" s="132"/>
      <c r="BA244" s="132"/>
      <c r="BB244" s="132"/>
      <c r="BC244" s="132"/>
    </row>
    <row r="245" spans="2:55" s="127" customFormat="1" x14ac:dyDescent="0.25">
      <c r="B245" s="128"/>
      <c r="C245" s="128"/>
      <c r="D245" s="128"/>
      <c r="E245" s="128"/>
      <c r="F245" s="128"/>
      <c r="G245" s="128"/>
      <c r="H245" s="128"/>
      <c r="I245" s="371"/>
      <c r="J245" s="371"/>
      <c r="K245" s="371"/>
      <c r="L245" s="129"/>
      <c r="M245" s="130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  <c r="AB245" s="131"/>
      <c r="AC245" s="131"/>
      <c r="AD245" s="132"/>
      <c r="AE245" s="132"/>
      <c r="AF245" s="132"/>
      <c r="AG245" s="132"/>
      <c r="AH245" s="132"/>
      <c r="AI245" s="132"/>
      <c r="AJ245" s="132"/>
      <c r="AK245" s="132"/>
      <c r="AL245" s="132"/>
      <c r="AM245" s="132"/>
      <c r="AN245" s="132"/>
      <c r="AO245" s="132"/>
      <c r="AP245" s="132"/>
      <c r="AQ245" s="132"/>
      <c r="AR245" s="132"/>
      <c r="AS245" s="132"/>
      <c r="AT245" s="132"/>
      <c r="AU245" s="132"/>
      <c r="AV245" s="132"/>
      <c r="AW245" s="132"/>
      <c r="AX245" s="132"/>
      <c r="AY245" s="132"/>
      <c r="AZ245" s="132"/>
      <c r="BA245" s="132"/>
      <c r="BB245" s="132"/>
      <c r="BC245" s="132"/>
    </row>
    <row r="246" spans="2:55" s="127" customFormat="1" x14ac:dyDescent="0.25">
      <c r="B246" s="128"/>
      <c r="C246" s="128"/>
      <c r="D246" s="128"/>
      <c r="E246" s="128"/>
      <c r="F246" s="128"/>
      <c r="G246" s="128"/>
      <c r="H246" s="128"/>
      <c r="I246" s="371"/>
      <c r="J246" s="371"/>
      <c r="K246" s="371"/>
      <c r="L246" s="129"/>
      <c r="M246" s="130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  <c r="AA246" s="131"/>
      <c r="AB246" s="131"/>
      <c r="AC246" s="131"/>
      <c r="AD246" s="132"/>
      <c r="AE246" s="132"/>
      <c r="AF246" s="132"/>
      <c r="AG246" s="132"/>
      <c r="AH246" s="132"/>
      <c r="AI246" s="132"/>
      <c r="AJ246" s="132"/>
      <c r="AK246" s="132"/>
      <c r="AL246" s="132"/>
      <c r="AM246" s="132"/>
      <c r="AN246" s="132"/>
      <c r="AO246" s="132"/>
      <c r="AP246" s="132"/>
      <c r="AQ246" s="132"/>
      <c r="AR246" s="132"/>
      <c r="AS246" s="132"/>
      <c r="AT246" s="132"/>
      <c r="AU246" s="132"/>
      <c r="AV246" s="132"/>
      <c r="AW246" s="132"/>
      <c r="AX246" s="132"/>
      <c r="AY246" s="132"/>
      <c r="AZ246" s="132"/>
      <c r="BA246" s="132"/>
      <c r="BB246" s="132"/>
      <c r="BC246" s="132"/>
    </row>
    <row r="247" spans="2:55" s="127" customFormat="1" x14ac:dyDescent="0.25">
      <c r="B247" s="128"/>
      <c r="C247" s="128"/>
      <c r="D247" s="128"/>
      <c r="E247" s="128"/>
      <c r="F247" s="128"/>
      <c r="G247" s="128"/>
      <c r="H247" s="128"/>
      <c r="I247" s="371"/>
      <c r="J247" s="371"/>
      <c r="K247" s="371"/>
      <c r="L247" s="129"/>
      <c r="M247" s="130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2"/>
      <c r="AE247" s="132"/>
      <c r="AF247" s="132"/>
      <c r="AG247" s="132"/>
      <c r="AH247" s="132"/>
      <c r="AI247" s="132"/>
      <c r="AJ247" s="132"/>
      <c r="AK247" s="132"/>
      <c r="AL247" s="132"/>
      <c r="AM247" s="132"/>
      <c r="AN247" s="132"/>
      <c r="AO247" s="132"/>
      <c r="AP247" s="132"/>
      <c r="AQ247" s="132"/>
      <c r="AR247" s="132"/>
      <c r="AS247" s="132"/>
      <c r="AT247" s="132"/>
      <c r="AU247" s="132"/>
      <c r="AV247" s="132"/>
      <c r="AW247" s="132"/>
      <c r="AX247" s="132"/>
      <c r="AY247" s="132"/>
      <c r="AZ247" s="132"/>
      <c r="BA247" s="132"/>
      <c r="BB247" s="132"/>
      <c r="BC247" s="132"/>
    </row>
    <row r="248" spans="2:55" s="127" customFormat="1" x14ac:dyDescent="0.25">
      <c r="B248" s="128"/>
      <c r="C248" s="128"/>
      <c r="D248" s="128"/>
      <c r="E248" s="128"/>
      <c r="F248" s="128"/>
      <c r="G248" s="128"/>
      <c r="H248" s="128"/>
      <c r="I248" s="371"/>
      <c r="J248" s="371"/>
      <c r="K248" s="371"/>
      <c r="L248" s="129"/>
      <c r="M248" s="130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  <c r="AB248" s="131"/>
      <c r="AC248" s="131"/>
      <c r="AD248" s="132"/>
      <c r="AE248" s="132"/>
      <c r="AF248" s="132"/>
      <c r="AG248" s="132"/>
      <c r="AH248" s="132"/>
      <c r="AI248" s="132"/>
      <c r="AJ248" s="132"/>
      <c r="AK248" s="132"/>
      <c r="AL248" s="132"/>
      <c r="AM248" s="132"/>
      <c r="AN248" s="132"/>
      <c r="AO248" s="132"/>
      <c r="AP248" s="132"/>
      <c r="AQ248" s="132"/>
      <c r="AR248" s="132"/>
      <c r="AS248" s="132"/>
      <c r="AT248" s="132"/>
      <c r="AU248" s="132"/>
      <c r="AV248" s="132"/>
      <c r="AW248" s="132"/>
      <c r="AX248" s="132"/>
      <c r="AY248" s="132"/>
      <c r="AZ248" s="132"/>
      <c r="BA248" s="132"/>
      <c r="BB248" s="132"/>
      <c r="BC248" s="132"/>
    </row>
    <row r="249" spans="2:55" s="127" customFormat="1" x14ac:dyDescent="0.25">
      <c r="B249" s="128"/>
      <c r="C249" s="128"/>
      <c r="D249" s="128"/>
      <c r="E249" s="128"/>
      <c r="F249" s="128"/>
      <c r="G249" s="128"/>
      <c r="H249" s="128"/>
      <c r="I249" s="371"/>
      <c r="J249" s="371"/>
      <c r="K249" s="371"/>
      <c r="L249" s="129"/>
      <c r="M249" s="130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C249" s="131"/>
      <c r="AD249" s="132"/>
      <c r="AE249" s="132"/>
      <c r="AF249" s="132"/>
      <c r="AG249" s="132"/>
      <c r="AH249" s="132"/>
      <c r="AI249" s="132"/>
      <c r="AJ249" s="132"/>
      <c r="AK249" s="132"/>
      <c r="AL249" s="132"/>
      <c r="AM249" s="132"/>
      <c r="AN249" s="132"/>
      <c r="AO249" s="132"/>
      <c r="AP249" s="132"/>
      <c r="AQ249" s="132"/>
      <c r="AR249" s="132"/>
      <c r="AS249" s="132"/>
      <c r="AT249" s="132"/>
      <c r="AU249" s="132"/>
      <c r="AV249" s="132"/>
      <c r="AW249" s="132"/>
      <c r="AX249" s="132"/>
      <c r="AY249" s="132"/>
      <c r="AZ249" s="132"/>
      <c r="BA249" s="132"/>
      <c r="BB249" s="132"/>
      <c r="BC249" s="132"/>
    </row>
    <row r="250" spans="2:55" s="127" customFormat="1" x14ac:dyDescent="0.25">
      <c r="B250" s="128"/>
      <c r="C250" s="128"/>
      <c r="D250" s="128"/>
      <c r="E250" s="128"/>
      <c r="F250" s="128"/>
      <c r="G250" s="128"/>
      <c r="H250" s="128"/>
      <c r="I250" s="371"/>
      <c r="J250" s="371"/>
      <c r="K250" s="371"/>
      <c r="L250" s="129"/>
      <c r="M250" s="130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2"/>
      <c r="AE250" s="132"/>
      <c r="AF250" s="132"/>
      <c r="AG250" s="132"/>
      <c r="AH250" s="132"/>
      <c r="AI250" s="132"/>
      <c r="AJ250" s="132"/>
      <c r="AK250" s="132"/>
      <c r="AL250" s="132"/>
      <c r="AM250" s="132"/>
      <c r="AN250" s="132"/>
      <c r="AO250" s="132"/>
      <c r="AP250" s="132"/>
      <c r="AQ250" s="132"/>
      <c r="AR250" s="132"/>
      <c r="AS250" s="132"/>
      <c r="AT250" s="132"/>
      <c r="AU250" s="132"/>
      <c r="AV250" s="132"/>
      <c r="AW250" s="132"/>
      <c r="AX250" s="132"/>
      <c r="AY250" s="132"/>
      <c r="AZ250" s="132"/>
      <c r="BA250" s="132"/>
      <c r="BB250" s="132"/>
      <c r="BC250" s="132"/>
    </row>
    <row r="251" spans="2:55" s="127" customFormat="1" x14ac:dyDescent="0.25">
      <c r="B251" s="128"/>
      <c r="C251" s="128"/>
      <c r="D251" s="128"/>
      <c r="E251" s="128"/>
      <c r="F251" s="128"/>
      <c r="G251" s="128"/>
      <c r="H251" s="128"/>
      <c r="I251" s="371"/>
      <c r="J251" s="371"/>
      <c r="K251" s="371"/>
      <c r="L251" s="129"/>
      <c r="M251" s="130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  <c r="AB251" s="131"/>
      <c r="AC251" s="131"/>
      <c r="AD251" s="132"/>
      <c r="AE251" s="132"/>
      <c r="AF251" s="132"/>
      <c r="AG251" s="132"/>
      <c r="AH251" s="132"/>
      <c r="AI251" s="132"/>
      <c r="AJ251" s="132"/>
      <c r="AK251" s="132"/>
      <c r="AL251" s="132"/>
      <c r="AM251" s="132"/>
      <c r="AN251" s="132"/>
      <c r="AO251" s="132"/>
      <c r="AP251" s="132"/>
      <c r="AQ251" s="132"/>
      <c r="AR251" s="132"/>
      <c r="AS251" s="132"/>
      <c r="AT251" s="132"/>
      <c r="AU251" s="132"/>
      <c r="AV251" s="132"/>
      <c r="AW251" s="132"/>
      <c r="AX251" s="132"/>
      <c r="AY251" s="132"/>
      <c r="AZ251" s="132"/>
      <c r="BA251" s="132"/>
      <c r="BB251" s="132"/>
      <c r="BC251" s="132"/>
    </row>
    <row r="252" spans="2:55" s="127" customFormat="1" x14ac:dyDescent="0.25">
      <c r="B252" s="128"/>
      <c r="C252" s="128"/>
      <c r="D252" s="128"/>
      <c r="E252" s="128"/>
      <c r="F252" s="128"/>
      <c r="G252" s="128"/>
      <c r="H252" s="128"/>
      <c r="I252" s="371"/>
      <c r="J252" s="371"/>
      <c r="K252" s="371"/>
      <c r="L252" s="129"/>
      <c r="M252" s="130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2"/>
      <c r="AE252" s="132"/>
      <c r="AF252" s="132"/>
      <c r="AG252" s="132"/>
      <c r="AH252" s="132"/>
      <c r="AI252" s="132"/>
      <c r="AJ252" s="132"/>
      <c r="AK252" s="132"/>
      <c r="AL252" s="132"/>
      <c r="AM252" s="132"/>
      <c r="AN252" s="132"/>
      <c r="AO252" s="132"/>
      <c r="AP252" s="132"/>
      <c r="AQ252" s="132"/>
      <c r="AR252" s="132"/>
      <c r="AS252" s="132"/>
      <c r="AT252" s="132"/>
      <c r="AU252" s="132"/>
      <c r="AV252" s="132"/>
      <c r="AW252" s="132"/>
      <c r="AX252" s="132"/>
      <c r="AY252" s="132"/>
      <c r="AZ252" s="132"/>
      <c r="BA252" s="132"/>
      <c r="BB252" s="132"/>
      <c r="BC252" s="132"/>
    </row>
    <row r="253" spans="2:55" s="127" customFormat="1" x14ac:dyDescent="0.25">
      <c r="B253" s="128"/>
      <c r="C253" s="128"/>
      <c r="D253" s="128"/>
      <c r="E253" s="128"/>
      <c r="F253" s="128"/>
      <c r="G253" s="128"/>
      <c r="H253" s="128"/>
      <c r="I253" s="371"/>
      <c r="J253" s="371"/>
      <c r="K253" s="371"/>
      <c r="L253" s="129"/>
      <c r="M253" s="130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  <c r="AB253" s="131"/>
      <c r="AC253" s="131"/>
      <c r="AD253" s="132"/>
      <c r="AE253" s="132"/>
      <c r="AF253" s="132"/>
      <c r="AG253" s="132"/>
      <c r="AH253" s="132"/>
      <c r="AI253" s="132"/>
      <c r="AJ253" s="132"/>
      <c r="AK253" s="132"/>
      <c r="AL253" s="132"/>
      <c r="AM253" s="132"/>
      <c r="AN253" s="132"/>
      <c r="AO253" s="132"/>
      <c r="AP253" s="132"/>
      <c r="AQ253" s="132"/>
      <c r="AR253" s="132"/>
      <c r="AS253" s="132"/>
      <c r="AT253" s="132"/>
      <c r="AU253" s="132"/>
      <c r="AV253" s="132"/>
      <c r="AW253" s="132"/>
      <c r="AX253" s="132"/>
      <c r="AY253" s="132"/>
      <c r="AZ253" s="132"/>
      <c r="BA253" s="132"/>
      <c r="BB253" s="132"/>
      <c r="BC253" s="132"/>
    </row>
    <row r="254" spans="2:55" s="127" customFormat="1" x14ac:dyDescent="0.25">
      <c r="B254" s="128"/>
      <c r="C254" s="128"/>
      <c r="D254" s="128"/>
      <c r="E254" s="128"/>
      <c r="F254" s="128"/>
      <c r="G254" s="128"/>
      <c r="H254" s="128"/>
      <c r="I254" s="371"/>
      <c r="J254" s="371"/>
      <c r="K254" s="371"/>
      <c r="L254" s="129"/>
      <c r="M254" s="130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2"/>
      <c r="AE254" s="132"/>
      <c r="AF254" s="132"/>
      <c r="AG254" s="132"/>
      <c r="AH254" s="132"/>
      <c r="AI254" s="132"/>
      <c r="AJ254" s="132"/>
      <c r="AK254" s="132"/>
      <c r="AL254" s="132"/>
      <c r="AM254" s="132"/>
      <c r="AN254" s="132"/>
      <c r="AO254" s="132"/>
      <c r="AP254" s="132"/>
      <c r="AQ254" s="132"/>
      <c r="AR254" s="132"/>
      <c r="AS254" s="132"/>
      <c r="AT254" s="132"/>
      <c r="AU254" s="132"/>
      <c r="AV254" s="132"/>
      <c r="AW254" s="132"/>
      <c r="AX254" s="132"/>
      <c r="AY254" s="132"/>
      <c r="AZ254" s="132"/>
      <c r="BA254" s="132"/>
      <c r="BB254" s="132"/>
      <c r="BC254" s="132"/>
    </row>
    <row r="255" spans="2:55" s="127" customFormat="1" x14ac:dyDescent="0.25">
      <c r="B255" s="128"/>
      <c r="C255" s="128"/>
      <c r="D255" s="128"/>
      <c r="E255" s="128"/>
      <c r="F255" s="128"/>
      <c r="G255" s="128"/>
      <c r="H255" s="128"/>
      <c r="I255" s="371"/>
      <c r="J255" s="371"/>
      <c r="K255" s="371"/>
      <c r="L255" s="129"/>
      <c r="M255" s="130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  <c r="AB255" s="131"/>
      <c r="AC255" s="131"/>
      <c r="AD255" s="132"/>
      <c r="AE255" s="132"/>
      <c r="AF255" s="132"/>
      <c r="AG255" s="132"/>
      <c r="AH255" s="132"/>
      <c r="AI255" s="132"/>
      <c r="AJ255" s="132"/>
      <c r="AK255" s="132"/>
      <c r="AL255" s="132"/>
      <c r="AM255" s="132"/>
      <c r="AN255" s="132"/>
      <c r="AO255" s="132"/>
      <c r="AP255" s="132"/>
      <c r="AQ255" s="132"/>
      <c r="AR255" s="132"/>
      <c r="AS255" s="132"/>
      <c r="AT255" s="132"/>
      <c r="AU255" s="132"/>
      <c r="AV255" s="132"/>
      <c r="AW255" s="132"/>
      <c r="AX255" s="132"/>
      <c r="AY255" s="132"/>
      <c r="AZ255" s="132"/>
      <c r="BA255" s="132"/>
      <c r="BB255" s="132"/>
      <c r="BC255" s="132"/>
    </row>
    <row r="256" spans="2:55" s="127" customFormat="1" x14ac:dyDescent="0.25">
      <c r="B256" s="128"/>
      <c r="C256" s="128"/>
      <c r="D256" s="128"/>
      <c r="E256" s="128"/>
      <c r="F256" s="128"/>
      <c r="G256" s="128"/>
      <c r="H256" s="128"/>
      <c r="I256" s="371"/>
      <c r="J256" s="371"/>
      <c r="K256" s="371"/>
      <c r="L256" s="129"/>
      <c r="M256" s="130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  <c r="AB256" s="131"/>
      <c r="AC256" s="131"/>
      <c r="AD256" s="132"/>
      <c r="AE256" s="132"/>
      <c r="AF256" s="132"/>
      <c r="AG256" s="132"/>
      <c r="AH256" s="132"/>
      <c r="AI256" s="132"/>
      <c r="AJ256" s="132"/>
      <c r="AK256" s="132"/>
      <c r="AL256" s="132"/>
      <c r="AM256" s="132"/>
      <c r="AN256" s="132"/>
      <c r="AO256" s="132"/>
      <c r="AP256" s="132"/>
      <c r="AQ256" s="132"/>
      <c r="AR256" s="132"/>
      <c r="AS256" s="132"/>
      <c r="AT256" s="132"/>
      <c r="AU256" s="132"/>
      <c r="AV256" s="132"/>
      <c r="AW256" s="132"/>
      <c r="AX256" s="132"/>
      <c r="AY256" s="132"/>
      <c r="AZ256" s="132"/>
      <c r="BA256" s="132"/>
      <c r="BB256" s="132"/>
      <c r="BC256" s="132"/>
    </row>
    <row r="257" spans="2:55" s="127" customFormat="1" x14ac:dyDescent="0.25">
      <c r="B257" s="128"/>
      <c r="C257" s="128"/>
      <c r="D257" s="128"/>
      <c r="E257" s="128"/>
      <c r="F257" s="128"/>
      <c r="G257" s="128"/>
      <c r="H257" s="128"/>
      <c r="I257" s="371"/>
      <c r="J257" s="371"/>
      <c r="K257" s="371"/>
      <c r="L257" s="129"/>
      <c r="M257" s="130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  <c r="AB257" s="131"/>
      <c r="AC257" s="131"/>
      <c r="AD257" s="132"/>
      <c r="AE257" s="132"/>
      <c r="AF257" s="132"/>
      <c r="AG257" s="132"/>
      <c r="AH257" s="132"/>
      <c r="AI257" s="132"/>
      <c r="AJ257" s="132"/>
      <c r="AK257" s="132"/>
      <c r="AL257" s="132"/>
      <c r="AM257" s="132"/>
      <c r="AN257" s="132"/>
      <c r="AO257" s="132"/>
      <c r="AP257" s="132"/>
      <c r="AQ257" s="132"/>
      <c r="AR257" s="132"/>
      <c r="AS257" s="132"/>
      <c r="AT257" s="132"/>
      <c r="AU257" s="132"/>
      <c r="AV257" s="132"/>
      <c r="AW257" s="132"/>
      <c r="AX257" s="132"/>
      <c r="AY257" s="132"/>
      <c r="AZ257" s="132"/>
      <c r="BA257" s="132"/>
      <c r="BB257" s="132"/>
      <c r="BC257" s="132"/>
    </row>
    <row r="258" spans="2:55" s="127" customFormat="1" x14ac:dyDescent="0.25">
      <c r="B258" s="128"/>
      <c r="C258" s="128"/>
      <c r="D258" s="128"/>
      <c r="E258" s="128"/>
      <c r="F258" s="128"/>
      <c r="G258" s="128"/>
      <c r="H258" s="128"/>
      <c r="I258" s="371"/>
      <c r="J258" s="371"/>
      <c r="K258" s="371"/>
      <c r="L258" s="129"/>
      <c r="M258" s="130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  <c r="AB258" s="131"/>
      <c r="AC258" s="131"/>
      <c r="AD258" s="132"/>
      <c r="AE258" s="132"/>
      <c r="AF258" s="132"/>
      <c r="AG258" s="132"/>
      <c r="AH258" s="132"/>
      <c r="AI258" s="132"/>
      <c r="AJ258" s="132"/>
      <c r="AK258" s="132"/>
      <c r="AL258" s="132"/>
      <c r="AM258" s="132"/>
      <c r="AN258" s="132"/>
      <c r="AO258" s="132"/>
      <c r="AP258" s="132"/>
      <c r="AQ258" s="132"/>
      <c r="AR258" s="132"/>
      <c r="AS258" s="132"/>
      <c r="AT258" s="132"/>
      <c r="AU258" s="132"/>
      <c r="AV258" s="132"/>
      <c r="AW258" s="132"/>
      <c r="AX258" s="132"/>
      <c r="AY258" s="132"/>
      <c r="AZ258" s="132"/>
      <c r="BA258" s="132"/>
      <c r="BB258" s="132"/>
      <c r="BC258" s="132"/>
    </row>
    <row r="259" spans="2:55" s="127" customFormat="1" x14ac:dyDescent="0.25">
      <c r="B259" s="128"/>
      <c r="C259" s="128"/>
      <c r="D259" s="128"/>
      <c r="E259" s="128"/>
      <c r="F259" s="128"/>
      <c r="G259" s="128"/>
      <c r="H259" s="128"/>
      <c r="I259" s="371"/>
      <c r="J259" s="371"/>
      <c r="K259" s="371"/>
      <c r="L259" s="129"/>
      <c r="M259" s="130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2"/>
      <c r="AE259" s="132"/>
      <c r="AF259" s="132"/>
      <c r="AG259" s="132"/>
      <c r="AH259" s="132"/>
      <c r="AI259" s="132"/>
      <c r="AJ259" s="132"/>
      <c r="AK259" s="132"/>
      <c r="AL259" s="132"/>
      <c r="AM259" s="132"/>
      <c r="AN259" s="132"/>
      <c r="AO259" s="132"/>
      <c r="AP259" s="132"/>
      <c r="AQ259" s="132"/>
      <c r="AR259" s="132"/>
      <c r="AS259" s="132"/>
      <c r="AT259" s="132"/>
      <c r="AU259" s="132"/>
      <c r="AV259" s="132"/>
      <c r="AW259" s="132"/>
      <c r="AX259" s="132"/>
      <c r="AY259" s="132"/>
      <c r="AZ259" s="132"/>
      <c r="BA259" s="132"/>
      <c r="BB259" s="132"/>
      <c r="BC259" s="132"/>
    </row>
    <row r="260" spans="2:55" s="127" customFormat="1" x14ac:dyDescent="0.25">
      <c r="B260" s="128"/>
      <c r="C260" s="128"/>
      <c r="D260" s="128"/>
      <c r="E260" s="128"/>
      <c r="F260" s="128"/>
      <c r="G260" s="128"/>
      <c r="H260" s="128"/>
      <c r="I260" s="371"/>
      <c r="J260" s="371"/>
      <c r="K260" s="371"/>
      <c r="L260" s="129"/>
      <c r="M260" s="130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2"/>
      <c r="AE260" s="132"/>
      <c r="AF260" s="132"/>
      <c r="AG260" s="132"/>
      <c r="AH260" s="132"/>
      <c r="AI260" s="132"/>
      <c r="AJ260" s="132"/>
      <c r="AK260" s="132"/>
      <c r="AL260" s="132"/>
      <c r="AM260" s="132"/>
      <c r="AN260" s="132"/>
      <c r="AO260" s="132"/>
      <c r="AP260" s="132"/>
      <c r="AQ260" s="132"/>
      <c r="AR260" s="132"/>
      <c r="AS260" s="132"/>
      <c r="AT260" s="132"/>
      <c r="AU260" s="132"/>
      <c r="AV260" s="132"/>
      <c r="AW260" s="132"/>
      <c r="AX260" s="132"/>
      <c r="AY260" s="132"/>
      <c r="AZ260" s="132"/>
      <c r="BA260" s="132"/>
      <c r="BB260" s="132"/>
      <c r="BC260" s="132"/>
    </row>
    <row r="261" spans="2:55" s="127" customFormat="1" x14ac:dyDescent="0.25">
      <c r="B261" s="128"/>
      <c r="C261" s="128"/>
      <c r="D261" s="128"/>
      <c r="E261" s="128"/>
      <c r="F261" s="128"/>
      <c r="G261" s="128"/>
      <c r="H261" s="128"/>
      <c r="I261" s="371"/>
      <c r="J261" s="371"/>
      <c r="K261" s="371"/>
      <c r="L261" s="129"/>
      <c r="M261" s="130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  <c r="AA261" s="131"/>
      <c r="AB261" s="131"/>
      <c r="AC261" s="131"/>
      <c r="AD261" s="132"/>
      <c r="AE261" s="132"/>
      <c r="AF261" s="132"/>
      <c r="AG261" s="132"/>
      <c r="AH261" s="132"/>
      <c r="AI261" s="132"/>
      <c r="AJ261" s="132"/>
      <c r="AK261" s="132"/>
      <c r="AL261" s="132"/>
      <c r="AM261" s="132"/>
      <c r="AN261" s="132"/>
      <c r="AO261" s="132"/>
      <c r="AP261" s="132"/>
      <c r="AQ261" s="132"/>
      <c r="AR261" s="132"/>
      <c r="AS261" s="132"/>
      <c r="AT261" s="132"/>
      <c r="AU261" s="132"/>
      <c r="AV261" s="132"/>
      <c r="AW261" s="132"/>
      <c r="AX261" s="132"/>
      <c r="AY261" s="132"/>
      <c r="AZ261" s="132"/>
      <c r="BA261" s="132"/>
      <c r="BB261" s="132"/>
      <c r="BC261" s="132"/>
    </row>
  </sheetData>
  <sheetProtection algorithmName="SHA-512" hashValue="kSopoq1gpXeCCoRTa0rGnHjtUAzS98sUxbYNcS5kLbtC7I7nNDnjxx+BRHyQ1e5H1Yk6mFFM1O+SDn0KKQv36g==" saltValue="Yz8etGZcvv1hqBMcPydAPg==" spinCount="100000" sheet="1" objects="1" scenarios="1"/>
  <mergeCells count="503">
    <mergeCell ref="M139:M140"/>
    <mergeCell ref="M141:M142"/>
    <mergeCell ref="B141:B142"/>
    <mergeCell ref="I143:I144"/>
    <mergeCell ref="M143:M144"/>
    <mergeCell ref="B139:B140"/>
    <mergeCell ref="D139:D140"/>
    <mergeCell ref="E139:E140"/>
    <mergeCell ref="K77:K78"/>
    <mergeCell ref="K114:K115"/>
    <mergeCell ref="K97:K98"/>
    <mergeCell ref="K99:K100"/>
    <mergeCell ref="K101:K102"/>
    <mergeCell ref="K103:K104"/>
    <mergeCell ref="K120:K121"/>
    <mergeCell ref="K122:K123"/>
    <mergeCell ref="G114:G115"/>
    <mergeCell ref="B112:B113"/>
    <mergeCell ref="D112:D113"/>
    <mergeCell ref="E112:E113"/>
    <mergeCell ref="F112:F113"/>
    <mergeCell ref="G112:G113"/>
    <mergeCell ref="F84:F85"/>
    <mergeCell ref="G84:G85"/>
    <mergeCell ref="L21:M23"/>
    <mergeCell ref="A18:A19"/>
    <mergeCell ref="B18:B19"/>
    <mergeCell ref="D18:D19"/>
    <mergeCell ref="E18:E19"/>
    <mergeCell ref="F18:F19"/>
    <mergeCell ref="G18:G19"/>
    <mergeCell ref="H18:H19"/>
    <mergeCell ref="L18:L19"/>
    <mergeCell ref="A23:H23"/>
    <mergeCell ref="L9:M9"/>
    <mergeCell ref="B10:B11"/>
    <mergeCell ref="D10:D11"/>
    <mergeCell ref="F10:F11"/>
    <mergeCell ref="I10:I11"/>
    <mergeCell ref="M10:M11"/>
    <mergeCell ref="B12:B13"/>
    <mergeCell ref="D12:D13"/>
    <mergeCell ref="F12:F13"/>
    <mergeCell ref="I12:I13"/>
    <mergeCell ref="L12:L13"/>
    <mergeCell ref="M12:M17"/>
    <mergeCell ref="B14:B15"/>
    <mergeCell ref="D14:D15"/>
    <mergeCell ref="F14:F15"/>
    <mergeCell ref="I14:I15"/>
    <mergeCell ref="L14:L15"/>
    <mergeCell ref="B16:B17"/>
    <mergeCell ref="D16:D17"/>
    <mergeCell ref="F16:F17"/>
    <mergeCell ref="I16:I17"/>
    <mergeCell ref="L16:L17"/>
    <mergeCell ref="H2:H3"/>
    <mergeCell ref="M3:N3"/>
    <mergeCell ref="B4:G5"/>
    <mergeCell ref="H4:H5"/>
    <mergeCell ref="M4:N4"/>
    <mergeCell ref="M5:N5"/>
    <mergeCell ref="M1:N2"/>
    <mergeCell ref="I7:I8"/>
    <mergeCell ref="K7:K8"/>
    <mergeCell ref="M8:N8"/>
    <mergeCell ref="L6:L7"/>
    <mergeCell ref="M6:N7"/>
    <mergeCell ref="A7:A8"/>
    <mergeCell ref="B7:B8"/>
    <mergeCell ref="C7:C8"/>
    <mergeCell ref="D7:D8"/>
    <mergeCell ref="E7:E8"/>
    <mergeCell ref="F7:F8"/>
    <mergeCell ref="G7:G8"/>
    <mergeCell ref="H7:H8"/>
    <mergeCell ref="E103:E104"/>
    <mergeCell ref="F103:F104"/>
    <mergeCell ref="B97:B98"/>
    <mergeCell ref="D97:D98"/>
    <mergeCell ref="E97:E98"/>
    <mergeCell ref="F97:F98"/>
    <mergeCell ref="G97:G98"/>
    <mergeCell ref="H97:H98"/>
    <mergeCell ref="B79:B80"/>
    <mergeCell ref="D79:D80"/>
    <mergeCell ref="E79:E80"/>
    <mergeCell ref="F79:F80"/>
    <mergeCell ref="G79:G80"/>
    <mergeCell ref="A9:H9"/>
    <mergeCell ref="A21:H21"/>
    <mergeCell ref="A35:H35"/>
    <mergeCell ref="K148:K149"/>
    <mergeCell ref="M148:M149"/>
    <mergeCell ref="I146:I147"/>
    <mergeCell ref="M146:M147"/>
    <mergeCell ref="B146:B147"/>
    <mergeCell ref="D146:D147"/>
    <mergeCell ref="E146:E147"/>
    <mergeCell ref="F146:F147"/>
    <mergeCell ref="G146:G147"/>
    <mergeCell ref="H146:H147"/>
    <mergeCell ref="K146:K147"/>
    <mergeCell ref="M43:M52"/>
    <mergeCell ref="B45:B46"/>
    <mergeCell ref="D45:D46"/>
    <mergeCell ref="E45:E46"/>
    <mergeCell ref="F45:F46"/>
    <mergeCell ref="G45:G46"/>
    <mergeCell ref="B43:B44"/>
    <mergeCell ref="D43:D44"/>
    <mergeCell ref="E43:E44"/>
    <mergeCell ref="F43:F44"/>
    <mergeCell ref="G43:G44"/>
    <mergeCell ref="I49:I50"/>
    <mergeCell ref="H45:H46"/>
    <mergeCell ref="I45:I46"/>
    <mergeCell ref="K45:K46"/>
    <mergeCell ref="L45:L46"/>
    <mergeCell ref="F47:F48"/>
    <mergeCell ref="H47:H48"/>
    <mergeCell ref="L51:L52"/>
    <mergeCell ref="L49:L50"/>
    <mergeCell ref="K51:K52"/>
    <mergeCell ref="F139:F140"/>
    <mergeCell ref="G139:G140"/>
    <mergeCell ref="A138:H138"/>
    <mergeCell ref="L43:L44"/>
    <mergeCell ref="K139:K140"/>
    <mergeCell ref="K79:K80"/>
    <mergeCell ref="K93:K94"/>
    <mergeCell ref="I135:I136"/>
    <mergeCell ref="K135:K136"/>
    <mergeCell ref="K75:K76"/>
    <mergeCell ref="E47:E48"/>
    <mergeCell ref="B57:B58"/>
    <mergeCell ref="L47:L48"/>
    <mergeCell ref="H57:H58"/>
    <mergeCell ref="B67:B68"/>
    <mergeCell ref="D67:D68"/>
    <mergeCell ref="E67:E68"/>
    <mergeCell ref="F67:F68"/>
    <mergeCell ref="G67:G68"/>
    <mergeCell ref="L24:M26"/>
    <mergeCell ref="A61:H61"/>
    <mergeCell ref="B62:B63"/>
    <mergeCell ref="D62:D63"/>
    <mergeCell ref="E62:E63"/>
    <mergeCell ref="F62:F63"/>
    <mergeCell ref="G62:G63"/>
    <mergeCell ref="H62:H63"/>
    <mergeCell ref="B59:B60"/>
    <mergeCell ref="D59:D60"/>
    <mergeCell ref="E59:E60"/>
    <mergeCell ref="F59:F60"/>
    <mergeCell ref="G59:G60"/>
    <mergeCell ref="H59:H60"/>
    <mergeCell ref="G38:G39"/>
    <mergeCell ref="H38:H39"/>
    <mergeCell ref="B29:B30"/>
    <mergeCell ref="D29:D30"/>
    <mergeCell ref="I47:I48"/>
    <mergeCell ref="K47:K48"/>
    <mergeCell ref="G40:G41"/>
    <mergeCell ref="H40:H41"/>
    <mergeCell ref="K24:K26"/>
    <mergeCell ref="K49:K50"/>
    <mergeCell ref="K36:K37"/>
    <mergeCell ref="K55:K60"/>
    <mergeCell ref="B47:B48"/>
    <mergeCell ref="D47:D48"/>
    <mergeCell ref="D57:D58"/>
    <mergeCell ref="E57:E58"/>
    <mergeCell ref="F57:F58"/>
    <mergeCell ref="G57:G58"/>
    <mergeCell ref="H67:H68"/>
    <mergeCell ref="I67:I68"/>
    <mergeCell ref="B51:B52"/>
    <mergeCell ref="D51:D52"/>
    <mergeCell ref="E51:E52"/>
    <mergeCell ref="F51:F52"/>
    <mergeCell ref="G51:G52"/>
    <mergeCell ref="H51:H52"/>
    <mergeCell ref="I51:I52"/>
    <mergeCell ref="B55:B56"/>
    <mergeCell ref="D55:D56"/>
    <mergeCell ref="A42:H42"/>
    <mergeCell ref="I43:I44"/>
    <mergeCell ref="K43:K44"/>
    <mergeCell ref="B75:B76"/>
    <mergeCell ref="D114:D115"/>
    <mergeCell ref="B105:B106"/>
    <mergeCell ref="E101:E102"/>
    <mergeCell ref="D101:D102"/>
    <mergeCell ref="B101:B102"/>
    <mergeCell ref="G110:G111"/>
    <mergeCell ref="D103:D104"/>
    <mergeCell ref="K64:K65"/>
    <mergeCell ref="H105:H106"/>
    <mergeCell ref="G108:G109"/>
    <mergeCell ref="F114:F115"/>
    <mergeCell ref="H103:H104"/>
    <mergeCell ref="B103:B104"/>
    <mergeCell ref="G103:G104"/>
    <mergeCell ref="H77:H78"/>
    <mergeCell ref="D105:D106"/>
    <mergeCell ref="E105:E106"/>
    <mergeCell ref="F105:F106"/>
    <mergeCell ref="G105:G106"/>
    <mergeCell ref="H79:H80"/>
    <mergeCell ref="A81:H81"/>
    <mergeCell ref="B82:B83"/>
    <mergeCell ref="D77:D78"/>
    <mergeCell ref="E77:E78"/>
    <mergeCell ref="F77:F78"/>
    <mergeCell ref="G77:G78"/>
    <mergeCell ref="F101:F102"/>
    <mergeCell ref="G101:G102"/>
    <mergeCell ref="B77:B78"/>
    <mergeCell ref="A162:H162"/>
    <mergeCell ref="B152:B153"/>
    <mergeCell ref="D152:D153"/>
    <mergeCell ref="E152:E153"/>
    <mergeCell ref="F152:F153"/>
    <mergeCell ref="A145:H145"/>
    <mergeCell ref="B143:B144"/>
    <mergeCell ref="D143:D144"/>
    <mergeCell ref="E143:E144"/>
    <mergeCell ref="F143:F144"/>
    <mergeCell ref="G143:G144"/>
    <mergeCell ref="H143:H144"/>
    <mergeCell ref="A159:H159"/>
    <mergeCell ref="A154:H154"/>
    <mergeCell ref="A158:H158"/>
    <mergeCell ref="A160:H160"/>
    <mergeCell ref="B148:B149"/>
    <mergeCell ref="H127:H128"/>
    <mergeCell ref="E108:E109"/>
    <mergeCell ref="H120:H121"/>
    <mergeCell ref="H124:H125"/>
    <mergeCell ref="H114:H115"/>
    <mergeCell ref="H108:H109"/>
    <mergeCell ref="G69:G70"/>
    <mergeCell ref="H69:H70"/>
    <mergeCell ref="F69:F70"/>
    <mergeCell ref="E99:E100"/>
    <mergeCell ref="F99:F100"/>
    <mergeCell ref="G99:G100"/>
    <mergeCell ref="H99:H100"/>
    <mergeCell ref="E71:E72"/>
    <mergeCell ref="F71:F72"/>
    <mergeCell ref="F108:F109"/>
    <mergeCell ref="F110:F111"/>
    <mergeCell ref="G120:G121"/>
    <mergeCell ref="E124:E125"/>
    <mergeCell ref="F124:F125"/>
    <mergeCell ref="G124:G125"/>
    <mergeCell ref="H101:H102"/>
    <mergeCell ref="G71:G72"/>
    <mergeCell ref="E69:E70"/>
    <mergeCell ref="M150:M151"/>
    <mergeCell ref="B150:B151"/>
    <mergeCell ref="D150:D151"/>
    <mergeCell ref="E150:E151"/>
    <mergeCell ref="F150:F151"/>
    <mergeCell ref="G150:G151"/>
    <mergeCell ref="H150:H151"/>
    <mergeCell ref="L84:M85"/>
    <mergeCell ref="A96:H96"/>
    <mergeCell ref="A88:H88"/>
    <mergeCell ref="L91:L92"/>
    <mergeCell ref="L89:L90"/>
    <mergeCell ref="K89:K90"/>
    <mergeCell ref="M89:M94"/>
    <mergeCell ref="L93:L94"/>
    <mergeCell ref="B89:B90"/>
    <mergeCell ref="I89:I90"/>
    <mergeCell ref="I91:I92"/>
    <mergeCell ref="K91:K92"/>
    <mergeCell ref="I93:I94"/>
    <mergeCell ref="B91:B92"/>
    <mergeCell ref="B93:B94"/>
    <mergeCell ref="L97:M98"/>
    <mergeCell ref="B99:B100"/>
    <mergeCell ref="L82:M83"/>
    <mergeCell ref="B86:B87"/>
    <mergeCell ref="D86:D87"/>
    <mergeCell ref="E86:E87"/>
    <mergeCell ref="F86:F87"/>
    <mergeCell ref="G86:G87"/>
    <mergeCell ref="H86:H87"/>
    <mergeCell ref="L86:M87"/>
    <mergeCell ref="B84:B85"/>
    <mergeCell ref="D84:D85"/>
    <mergeCell ref="H82:H83"/>
    <mergeCell ref="H84:H85"/>
    <mergeCell ref="D82:D83"/>
    <mergeCell ref="E82:E83"/>
    <mergeCell ref="F82:F83"/>
    <mergeCell ref="G82:G83"/>
    <mergeCell ref="E84:E85"/>
    <mergeCell ref="L152:L153"/>
    <mergeCell ref="M152:M153"/>
    <mergeCell ref="K152:K153"/>
    <mergeCell ref="B24:B25"/>
    <mergeCell ref="I133:I134"/>
    <mergeCell ref="K133:K134"/>
    <mergeCell ref="D24:D25"/>
    <mergeCell ref="E24:E25"/>
    <mergeCell ref="F24:F25"/>
    <mergeCell ref="G24:G25"/>
    <mergeCell ref="H24:H25"/>
    <mergeCell ref="B36:B37"/>
    <mergeCell ref="D36:D37"/>
    <mergeCell ref="E36:E37"/>
    <mergeCell ref="F36:F37"/>
    <mergeCell ref="G36:G37"/>
    <mergeCell ref="H36:H37"/>
    <mergeCell ref="B38:B39"/>
    <mergeCell ref="D38:D39"/>
    <mergeCell ref="E38:E39"/>
    <mergeCell ref="F38:F39"/>
    <mergeCell ref="L29:M30"/>
    <mergeCell ref="B27:B28"/>
    <mergeCell ref="D27:D28"/>
    <mergeCell ref="E27:E28"/>
    <mergeCell ref="F27:F28"/>
    <mergeCell ref="G27:G28"/>
    <mergeCell ref="H27:H28"/>
    <mergeCell ref="B33:B34"/>
    <mergeCell ref="D33:D34"/>
    <mergeCell ref="E33:E34"/>
    <mergeCell ref="F33:F34"/>
    <mergeCell ref="G33:G34"/>
    <mergeCell ref="H33:H34"/>
    <mergeCell ref="E29:E30"/>
    <mergeCell ref="F29:F30"/>
    <mergeCell ref="G29:G30"/>
    <mergeCell ref="H29:H30"/>
    <mergeCell ref="L33:M34"/>
    <mergeCell ref="B31:B32"/>
    <mergeCell ref="D31:D32"/>
    <mergeCell ref="E31:E32"/>
    <mergeCell ref="F31:F32"/>
    <mergeCell ref="G31:G32"/>
    <mergeCell ref="H31:H32"/>
    <mergeCell ref="E55:E56"/>
    <mergeCell ref="F55:F56"/>
    <mergeCell ref="G55:G56"/>
    <mergeCell ref="E49:E50"/>
    <mergeCell ref="F49:F50"/>
    <mergeCell ref="G49:G50"/>
    <mergeCell ref="H49:H50"/>
    <mergeCell ref="H43:H44"/>
    <mergeCell ref="B40:B41"/>
    <mergeCell ref="D40:D41"/>
    <mergeCell ref="E40:E41"/>
    <mergeCell ref="F40:F41"/>
    <mergeCell ref="D49:D50"/>
    <mergeCell ref="A54:H54"/>
    <mergeCell ref="G47:G48"/>
    <mergeCell ref="B49:B50"/>
    <mergeCell ref="H55:H56"/>
    <mergeCell ref="L62:M63"/>
    <mergeCell ref="B64:B65"/>
    <mergeCell ref="D64:D65"/>
    <mergeCell ref="E64:E65"/>
    <mergeCell ref="F64:F65"/>
    <mergeCell ref="G64:G65"/>
    <mergeCell ref="H64:H65"/>
    <mergeCell ref="L64:M65"/>
    <mergeCell ref="A74:H74"/>
    <mergeCell ref="K71:K72"/>
    <mergeCell ref="K62:K63"/>
    <mergeCell ref="I69:I70"/>
    <mergeCell ref="K69:K70"/>
    <mergeCell ref="A66:H66"/>
    <mergeCell ref="K67:K68"/>
    <mergeCell ref="M67:M72"/>
    <mergeCell ref="H71:H72"/>
    <mergeCell ref="I71:I72"/>
    <mergeCell ref="B69:B70"/>
    <mergeCell ref="D69:D70"/>
    <mergeCell ref="B71:B72"/>
    <mergeCell ref="D71:D72"/>
    <mergeCell ref="L99:M100"/>
    <mergeCell ref="L120:M121"/>
    <mergeCell ref="L105:M106"/>
    <mergeCell ref="A107:H107"/>
    <mergeCell ref="A117:H117"/>
    <mergeCell ref="L114:L115"/>
    <mergeCell ref="H110:H111"/>
    <mergeCell ref="I110:I111"/>
    <mergeCell ref="K110:K111"/>
    <mergeCell ref="L110:L111"/>
    <mergeCell ref="I108:I109"/>
    <mergeCell ref="K108:K109"/>
    <mergeCell ref="L108:L109"/>
    <mergeCell ref="M108:M115"/>
    <mergeCell ref="B110:B111"/>
    <mergeCell ref="D110:D111"/>
    <mergeCell ref="E110:E111"/>
    <mergeCell ref="I112:I113"/>
    <mergeCell ref="K112:K113"/>
    <mergeCell ref="L112:L113"/>
    <mergeCell ref="B108:B109"/>
    <mergeCell ref="D108:D109"/>
    <mergeCell ref="I114:I115"/>
    <mergeCell ref="D99:D100"/>
    <mergeCell ref="L124:M125"/>
    <mergeCell ref="B122:B123"/>
    <mergeCell ref="D122:D123"/>
    <mergeCell ref="E122:E123"/>
    <mergeCell ref="F122:F123"/>
    <mergeCell ref="G122:G123"/>
    <mergeCell ref="H122:H123"/>
    <mergeCell ref="H112:H113"/>
    <mergeCell ref="B118:B119"/>
    <mergeCell ref="D118:D119"/>
    <mergeCell ref="E118:E119"/>
    <mergeCell ref="F118:F119"/>
    <mergeCell ref="G118:G119"/>
    <mergeCell ref="H118:H119"/>
    <mergeCell ref="E120:E121"/>
    <mergeCell ref="F120:F121"/>
    <mergeCell ref="B114:B115"/>
    <mergeCell ref="E114:E115"/>
    <mergeCell ref="B124:B125"/>
    <mergeCell ref="D124:D125"/>
    <mergeCell ref="B120:B121"/>
    <mergeCell ref="D120:D121"/>
    <mergeCell ref="D133:D134"/>
    <mergeCell ref="E133:E134"/>
    <mergeCell ref="I127:I128"/>
    <mergeCell ref="K127:K128"/>
    <mergeCell ref="H129:H130"/>
    <mergeCell ref="I129:I130"/>
    <mergeCell ref="K129:K130"/>
    <mergeCell ref="B131:B132"/>
    <mergeCell ref="G131:G132"/>
    <mergeCell ref="B129:B130"/>
    <mergeCell ref="D129:D130"/>
    <mergeCell ref="E129:E130"/>
    <mergeCell ref="G129:G130"/>
    <mergeCell ref="F133:F134"/>
    <mergeCell ref="G133:G134"/>
    <mergeCell ref="H133:H134"/>
    <mergeCell ref="F129:F130"/>
    <mergeCell ref="B127:B128"/>
    <mergeCell ref="D127:D128"/>
    <mergeCell ref="E127:E128"/>
    <mergeCell ref="F127:F128"/>
    <mergeCell ref="G127:G128"/>
    <mergeCell ref="E131:E132"/>
    <mergeCell ref="D131:D132"/>
    <mergeCell ref="K150:K151"/>
    <mergeCell ref="A126:H126"/>
    <mergeCell ref="B135:B136"/>
    <mergeCell ref="D135:D136"/>
    <mergeCell ref="E135:E136"/>
    <mergeCell ref="F135:F136"/>
    <mergeCell ref="G135:G136"/>
    <mergeCell ref="H135:H136"/>
    <mergeCell ref="G152:G153"/>
    <mergeCell ref="H152:H153"/>
    <mergeCell ref="I152:I153"/>
    <mergeCell ref="D141:D142"/>
    <mergeCell ref="E141:E142"/>
    <mergeCell ref="F141:F142"/>
    <mergeCell ref="G141:G142"/>
    <mergeCell ref="H141:H142"/>
    <mergeCell ref="I141:I142"/>
    <mergeCell ref="H139:H140"/>
    <mergeCell ref="I139:I140"/>
    <mergeCell ref="H131:H132"/>
    <mergeCell ref="I131:I132"/>
    <mergeCell ref="K131:K132"/>
    <mergeCell ref="F131:F132"/>
    <mergeCell ref="B133:B134"/>
    <mergeCell ref="L36:M37"/>
    <mergeCell ref="L38:M39"/>
    <mergeCell ref="L40:M41"/>
    <mergeCell ref="L31:M32"/>
    <mergeCell ref="L27:M28"/>
    <mergeCell ref="K38:K39"/>
    <mergeCell ref="K82:K83"/>
    <mergeCell ref="K141:K142"/>
    <mergeCell ref="K143:K144"/>
    <mergeCell ref="L54:M54"/>
    <mergeCell ref="L74:M74"/>
    <mergeCell ref="L96:M96"/>
    <mergeCell ref="L117:M117"/>
    <mergeCell ref="L138:M138"/>
    <mergeCell ref="L127:M136"/>
    <mergeCell ref="L122:M123"/>
    <mergeCell ref="K118:K119"/>
    <mergeCell ref="L118:M119"/>
    <mergeCell ref="L101:M104"/>
    <mergeCell ref="L67:L72"/>
    <mergeCell ref="L75:M78"/>
    <mergeCell ref="L79:M80"/>
    <mergeCell ref="L59:M60"/>
    <mergeCell ref="L55:M58"/>
  </mergeCells>
  <hyperlinks>
    <hyperlink ref="A162" r:id="rId1" xr:uid="{46BD79BB-FC3B-40CA-92BC-150DB71F5BC1}"/>
    <hyperlink ref="M4" location="'Заземлення FS'!A41" display="Безмуфтове заземлення" xr:uid="{B66BED43-D87A-4303-A2B2-E9C6EB5B049D}"/>
    <hyperlink ref="M5" location="'Заземлення FS'!A83" display="Поміднене заземлення" xr:uid="{1FAAB8D5-11F1-45BA-89DE-E0B907354BD1}"/>
    <hyperlink ref="M8:N8" location="Заземлення!C138" display="Додаткові комплектуючі" xr:uid="{F08A48DF-FDAC-437E-9CFB-FF226485C5D4}"/>
    <hyperlink ref="M3:N3" location="Заземлення!C9" display="Провідники" xr:uid="{50977474-CB95-4CEE-A431-12DF8193E3AB}"/>
    <hyperlink ref="M6:N7" location="Заземлення!C96" display="Поміднене / нержавіюче" xr:uid="{89145A07-589F-403C-9D5A-10597B9B31DD}"/>
    <hyperlink ref="M4:N4" location="Заземлення!C23" display="Різьбове G-16" xr:uid="{4C9E0419-FBF1-4405-9842-4AE83A80E14D}"/>
    <hyperlink ref="M5:N5" location="Заземлення!C54" display="Безмуфтове G-18, G-20" xr:uid="{28001D29-6D2D-42A7-B154-57D5AC87FEB0}"/>
  </hyperlinks>
  <printOptions horizontalCentered="1"/>
  <pageMargins left="0.39374999999999999" right="0.39374999999999999" top="0.39374999999999999" bottom="0.39374999999999999" header="0.51180555555555496" footer="0.51180555555555496"/>
  <pageSetup paperSize="9" scale="78" firstPageNumber="0" fitToHeight="0" orientation="portrait" horizontalDpi="300" verticalDpi="300" r:id="rId2"/>
  <rowBreaks count="2" manualBreakCount="2">
    <brk id="65" max="8" man="1"/>
    <brk id="125" max="8" man="1"/>
  </rowBreaks>
  <ignoredErrors>
    <ignoredError sqref="H11 H13 H15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BA9D-1A38-4C51-8EC6-CDA237C95C22}">
  <sheetPr codeName="Аркуш2">
    <tabColor theme="8" tint="-0.499984740745262"/>
    <pageSetUpPr fitToPage="1"/>
  </sheetPr>
  <dimension ref="A1:BC174"/>
  <sheetViews>
    <sheetView zoomScaleNormal="100" zoomScaleSheetLayoutView="100" workbookViewId="0">
      <pane ySplit="8" topLeftCell="A9" activePane="bottomLeft" state="frozen"/>
      <selection pane="bottomLeft" activeCell="T19" sqref="T19"/>
    </sheetView>
  </sheetViews>
  <sheetFormatPr defaultColWidth="8.77734375" defaultRowHeight="13.2" x14ac:dyDescent="0.25"/>
  <cols>
    <col min="1" max="1" width="17.109375" customWidth="1"/>
    <col min="2" max="2" width="15.44140625" style="1" customWidth="1"/>
    <col min="3" max="3" width="45.77734375" style="1" customWidth="1"/>
    <col min="4" max="4" width="5.77734375" style="1" customWidth="1"/>
    <col min="5" max="5" width="4.109375" style="1" customWidth="1"/>
    <col min="6" max="6" width="5.44140625" style="1" customWidth="1"/>
    <col min="7" max="7" width="6.33203125" style="1" customWidth="1"/>
    <col min="8" max="8" width="13" style="1" customWidth="1"/>
    <col min="9" max="9" width="12.44140625" style="1" customWidth="1"/>
    <col min="10" max="10" width="11.44140625" style="1" hidden="1" customWidth="1"/>
    <col min="11" max="11" width="2.109375" style="390" customWidth="1"/>
    <col min="12" max="12" width="10" style="4" customWidth="1"/>
    <col min="13" max="29" width="8.109375" style="4" customWidth="1"/>
    <col min="30" max="55" width="8.109375" style="5" customWidth="1"/>
    <col min="56" max="997" width="8.109375" customWidth="1"/>
    <col min="998" max="1019" width="9" customWidth="1"/>
  </cols>
  <sheetData>
    <row r="1" spans="1:55" s="127" customFormat="1" ht="9" customHeight="1" x14ac:dyDescent="0.25">
      <c r="A1" s="133"/>
      <c r="B1" s="133"/>
      <c r="C1" s="134"/>
      <c r="D1" s="134"/>
      <c r="E1" s="134"/>
      <c r="F1" s="134"/>
      <c r="G1" s="134"/>
      <c r="H1" s="134"/>
      <c r="I1" s="375"/>
      <c r="J1" s="135"/>
      <c r="K1" s="392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</row>
    <row r="2" spans="1:55" s="127" customFormat="1" ht="9" customHeight="1" x14ac:dyDescent="0.25">
      <c r="A2" s="133"/>
      <c r="B2" s="133"/>
      <c r="C2" s="136"/>
      <c r="D2" s="137"/>
      <c r="E2" s="137"/>
      <c r="F2" s="137"/>
      <c r="G2" s="137"/>
      <c r="H2" s="137"/>
      <c r="I2" s="376"/>
      <c r="J2" s="135"/>
      <c r="K2" s="393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</row>
    <row r="3" spans="1:55" s="127" customFormat="1" ht="9" customHeight="1" x14ac:dyDescent="0.25">
      <c r="A3" s="133"/>
      <c r="B3" s="133"/>
      <c r="C3" s="136"/>
      <c r="D3" s="137"/>
      <c r="E3" s="137"/>
      <c r="F3" s="137"/>
      <c r="G3" s="137"/>
      <c r="H3" s="137"/>
      <c r="I3" s="377"/>
      <c r="J3" s="135"/>
      <c r="K3" s="393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</row>
    <row r="4" spans="1:55" ht="9" customHeight="1" x14ac:dyDescent="0.25">
      <c r="A4" s="133"/>
      <c r="B4" s="133"/>
      <c r="C4" s="136"/>
      <c r="D4" s="137"/>
      <c r="E4" s="137"/>
      <c r="F4" s="137"/>
      <c r="G4" s="137"/>
      <c r="H4" s="137"/>
      <c r="I4" s="969">
        <v>0</v>
      </c>
      <c r="J4" s="7"/>
      <c r="K4" s="394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</row>
    <row r="5" spans="1:55" ht="9" customHeight="1" x14ac:dyDescent="0.25">
      <c r="A5" s="139"/>
      <c r="B5" s="374"/>
      <c r="C5" s="374"/>
      <c r="D5" s="374"/>
      <c r="E5" s="374"/>
      <c r="F5" s="374"/>
      <c r="G5" s="374"/>
      <c r="H5" s="374"/>
      <c r="I5" s="969"/>
      <c r="J5" s="282"/>
      <c r="K5" s="394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</row>
    <row r="6" spans="1:55" ht="3" customHeight="1" x14ac:dyDescent="0.25">
      <c r="A6" s="1322"/>
      <c r="B6" s="1322"/>
      <c r="C6" s="1322"/>
      <c r="D6" s="1322"/>
      <c r="E6" s="1322"/>
      <c r="F6" s="1322"/>
      <c r="G6" s="1322"/>
      <c r="H6" s="1322"/>
      <c r="I6" s="1322"/>
      <c r="J6" s="282"/>
      <c r="K6" s="394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spans="1:55" ht="9" customHeight="1" x14ac:dyDescent="0.25">
      <c r="A7" s="1023" t="s">
        <v>2</v>
      </c>
      <c r="B7" s="1023" t="s">
        <v>3</v>
      </c>
      <c r="C7" s="1023" t="s">
        <v>4</v>
      </c>
      <c r="D7" s="1025" t="s">
        <v>810</v>
      </c>
      <c r="E7" s="1025" t="s">
        <v>6</v>
      </c>
      <c r="F7" s="1028" t="s">
        <v>811</v>
      </c>
      <c r="G7" s="1323" t="s">
        <v>807</v>
      </c>
      <c r="H7" s="1025" t="s">
        <v>8</v>
      </c>
      <c r="I7" s="1028" t="s">
        <v>9</v>
      </c>
      <c r="J7" s="934" t="s">
        <v>10</v>
      </c>
      <c r="K7" s="133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</row>
    <row r="8" spans="1:55" ht="11.55" customHeight="1" x14ac:dyDescent="0.25">
      <c r="A8" s="1024"/>
      <c r="B8" s="1024"/>
      <c r="C8" s="1024"/>
      <c r="D8" s="1026"/>
      <c r="E8" s="1026"/>
      <c r="F8" s="1029"/>
      <c r="G8" s="1324"/>
      <c r="H8" s="1026"/>
      <c r="I8" s="1029"/>
      <c r="J8" s="935"/>
      <c r="K8" s="133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</row>
    <row r="9" spans="1:55" s="80" customFormat="1" ht="19.95" customHeight="1" x14ac:dyDescent="0.25">
      <c r="A9" s="1311" t="s">
        <v>499</v>
      </c>
      <c r="B9" s="1311"/>
      <c r="C9" s="1311"/>
      <c r="D9" s="1311"/>
      <c r="E9" s="1311"/>
      <c r="F9" s="1311"/>
      <c r="G9" s="1311"/>
      <c r="H9" s="1311"/>
      <c r="I9" s="1311"/>
      <c r="J9" s="89"/>
      <c r="K9" s="390"/>
      <c r="L9" s="261" t="s">
        <v>609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</row>
    <row r="10" spans="1:55" ht="16.05" customHeight="1" x14ac:dyDescent="0.25">
      <c r="A10" s="25"/>
      <c r="B10" s="1292" t="s">
        <v>689</v>
      </c>
      <c r="C10" s="69" t="s">
        <v>691</v>
      </c>
      <c r="D10" s="908" t="s">
        <v>16</v>
      </c>
      <c r="E10" s="912" t="s">
        <v>14</v>
      </c>
      <c r="F10" s="1298" t="s">
        <v>812</v>
      </c>
      <c r="G10" s="1299" t="s">
        <v>813</v>
      </c>
      <c r="H10" s="1308">
        <f>'Full price'!G386</f>
        <v>8838</v>
      </c>
      <c r="I10" s="1306">
        <f>H10*(1-$I$4)</f>
        <v>8838</v>
      </c>
      <c r="J10" s="1297" t="e">
        <f>#REF!/1.2</f>
        <v>#REF!</v>
      </c>
      <c r="K10" s="1328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5" ht="16.05" customHeight="1" x14ac:dyDescent="0.25">
      <c r="A11" s="85"/>
      <c r="B11" s="1292"/>
      <c r="C11" s="454" t="s">
        <v>1051</v>
      </c>
      <c r="D11" s="908"/>
      <c r="E11" s="912"/>
      <c r="F11" s="1298"/>
      <c r="G11" s="1300"/>
      <c r="H11" s="1309"/>
      <c r="I11" s="1307"/>
      <c r="J11" s="1297"/>
      <c r="K11" s="1328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</row>
    <row r="12" spans="1:55" ht="16.05" customHeight="1" x14ac:dyDescent="0.25">
      <c r="A12" s="25"/>
      <c r="B12" s="1292" t="s">
        <v>690</v>
      </c>
      <c r="C12" s="69" t="s">
        <v>692</v>
      </c>
      <c r="D12" s="908" t="s">
        <v>16</v>
      </c>
      <c r="E12" s="912" t="s">
        <v>14</v>
      </c>
      <c r="F12" s="1298" t="s">
        <v>812</v>
      </c>
      <c r="G12" s="1299" t="s">
        <v>813</v>
      </c>
      <c r="H12" s="1308">
        <f>'Full price'!G387</f>
        <v>9819</v>
      </c>
      <c r="I12" s="1306">
        <f>H12*(1-$I$4)</f>
        <v>9819</v>
      </c>
      <c r="J12" s="1297">
        <f>H12/1.2</f>
        <v>8182.5</v>
      </c>
      <c r="K12" s="1328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spans="1:55" ht="16.05" customHeight="1" x14ac:dyDescent="0.25">
      <c r="A13" s="85"/>
      <c r="B13" s="1292"/>
      <c r="C13" s="454" t="s">
        <v>1052</v>
      </c>
      <c r="D13" s="908"/>
      <c r="E13" s="912"/>
      <c r="F13" s="1298"/>
      <c r="G13" s="1300"/>
      <c r="H13" s="1309"/>
      <c r="I13" s="1307"/>
      <c r="J13" s="1297"/>
      <c r="K13" s="1328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spans="1:55" ht="16.05" customHeight="1" x14ac:dyDescent="0.25">
      <c r="A14" s="25"/>
      <c r="B14" s="1292" t="s">
        <v>577</v>
      </c>
      <c r="C14" s="69" t="s">
        <v>580</v>
      </c>
      <c r="D14" s="908" t="s">
        <v>16</v>
      </c>
      <c r="E14" s="912" t="s">
        <v>14</v>
      </c>
      <c r="F14" s="1298" t="s">
        <v>812</v>
      </c>
      <c r="G14" s="1299" t="s">
        <v>813</v>
      </c>
      <c r="H14" s="1308">
        <f>'Full price'!G388</f>
        <v>13641</v>
      </c>
      <c r="I14" s="1306">
        <f>H14*(1-$I$4)</f>
        <v>13641</v>
      </c>
      <c r="J14" s="1297">
        <f>H14/1.2</f>
        <v>11367.5</v>
      </c>
      <c r="K14" s="1329"/>
      <c r="L14" s="1325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spans="1:55" ht="16.05" customHeight="1" x14ac:dyDescent="0.25">
      <c r="A15" s="85"/>
      <c r="B15" s="1292"/>
      <c r="C15" s="454" t="s">
        <v>1053</v>
      </c>
      <c r="D15" s="908"/>
      <c r="E15" s="912"/>
      <c r="F15" s="1298"/>
      <c r="G15" s="1300"/>
      <c r="H15" s="1309"/>
      <c r="I15" s="1307"/>
      <c r="J15" s="1297"/>
      <c r="K15" s="1329"/>
      <c r="L15" s="1326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spans="1:55" ht="16.05" customHeight="1" x14ac:dyDescent="0.25">
      <c r="A16" s="25"/>
      <c r="B16" s="1292" t="s">
        <v>578</v>
      </c>
      <c r="C16" s="69" t="s">
        <v>579</v>
      </c>
      <c r="D16" s="908" t="s">
        <v>16</v>
      </c>
      <c r="E16" s="912" t="s">
        <v>14</v>
      </c>
      <c r="F16" s="1298" t="s">
        <v>812</v>
      </c>
      <c r="G16" s="1299" t="s">
        <v>813</v>
      </c>
      <c r="H16" s="1308">
        <f>'Full price'!G389</f>
        <v>18669</v>
      </c>
      <c r="I16" s="1306">
        <f>H16*(1-$I$4)</f>
        <v>18669</v>
      </c>
      <c r="J16" s="1297">
        <f>H16/1.2</f>
        <v>15557.5</v>
      </c>
      <c r="K16" s="1329"/>
      <c r="L16" s="1326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55" ht="16.05" customHeight="1" x14ac:dyDescent="0.25">
      <c r="A17" s="85"/>
      <c r="B17" s="1292"/>
      <c r="C17" s="454" t="s">
        <v>1054</v>
      </c>
      <c r="D17" s="908"/>
      <c r="E17" s="912"/>
      <c r="F17" s="1298"/>
      <c r="G17" s="1300"/>
      <c r="H17" s="1309"/>
      <c r="I17" s="1307"/>
      <c r="J17" s="1297"/>
      <c r="K17" s="1329"/>
      <c r="L17" s="132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55" ht="16.05" customHeight="1" x14ac:dyDescent="0.25">
      <c r="A18" s="25"/>
      <c r="B18" s="1292" t="s">
        <v>423</v>
      </c>
      <c r="C18" s="69" t="s">
        <v>424</v>
      </c>
      <c r="D18" s="932" t="s">
        <v>16</v>
      </c>
      <c r="E18" s="933" t="s">
        <v>14</v>
      </c>
      <c r="F18" s="1295" t="s">
        <v>812</v>
      </c>
      <c r="G18" s="1299" t="s">
        <v>813</v>
      </c>
      <c r="H18" s="1308">
        <f>'Full price'!G390</f>
        <v>21057</v>
      </c>
      <c r="I18" s="1306">
        <f>H18*(1-$I$4)</f>
        <v>21057</v>
      </c>
      <c r="J18" s="1297">
        <f>H18/1.2</f>
        <v>17547.5</v>
      </c>
      <c r="K18" s="1329"/>
      <c r="L18" s="1326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55" ht="16.05" customHeight="1" thickBot="1" x14ac:dyDescent="0.3">
      <c r="A19" s="85"/>
      <c r="B19" s="1293"/>
      <c r="C19" s="464" t="s">
        <v>1055</v>
      </c>
      <c r="D19" s="1294"/>
      <c r="E19" s="1019"/>
      <c r="F19" s="1296"/>
      <c r="G19" s="1310"/>
      <c r="H19" s="1312"/>
      <c r="I19" s="1313"/>
      <c r="J19" s="1297"/>
      <c r="K19" s="1329"/>
      <c r="L19" s="1327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</row>
    <row r="20" spans="1:55" ht="19.05" customHeight="1" x14ac:dyDescent="0.25">
      <c r="A20" s="25"/>
      <c r="B20" s="1314" t="s">
        <v>539</v>
      </c>
      <c r="C20" s="73" t="s">
        <v>814</v>
      </c>
      <c r="D20" s="908" t="s">
        <v>16</v>
      </c>
      <c r="E20" s="912" t="s">
        <v>14</v>
      </c>
      <c r="F20" s="1298" t="s">
        <v>826</v>
      </c>
      <c r="G20" s="177" t="s">
        <v>808</v>
      </c>
      <c r="H20" s="424">
        <f>'Full price'!G391</f>
        <v>30900</v>
      </c>
      <c r="I20" s="425">
        <f>H20*(1-$I$4)</f>
        <v>30900</v>
      </c>
      <c r="J20" s="1297">
        <f>H21/1.2</f>
        <v>29935</v>
      </c>
      <c r="K20" s="523"/>
      <c r="L20" s="1325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</row>
    <row r="21" spans="1:55" ht="19.05" customHeight="1" x14ac:dyDescent="0.25">
      <c r="A21" s="85"/>
      <c r="B21" s="1292"/>
      <c r="C21" s="454" t="s">
        <v>1056</v>
      </c>
      <c r="D21" s="908"/>
      <c r="E21" s="912"/>
      <c r="F21" s="1298"/>
      <c r="G21" s="437" t="s">
        <v>809</v>
      </c>
      <c r="H21" s="435">
        <f>'Full price'!G392</f>
        <v>35922</v>
      </c>
      <c r="I21" s="436">
        <f t="shared" ref="I21:I30" si="0">H21*(1-$I$4)</f>
        <v>35922</v>
      </c>
      <c r="J21" s="1297"/>
      <c r="K21" s="524"/>
      <c r="L21" s="1326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</row>
    <row r="22" spans="1:55" ht="19.05" customHeight="1" x14ac:dyDescent="0.25">
      <c r="A22" s="25"/>
      <c r="B22" s="1292" t="s">
        <v>426</v>
      </c>
      <c r="C22" s="69" t="s">
        <v>815</v>
      </c>
      <c r="D22" s="908" t="s">
        <v>16</v>
      </c>
      <c r="E22" s="912" t="s">
        <v>14</v>
      </c>
      <c r="F22" s="1298" t="s">
        <v>826</v>
      </c>
      <c r="G22" s="177" t="s">
        <v>808</v>
      </c>
      <c r="H22" s="424">
        <f>'Full price'!G393</f>
        <v>33756</v>
      </c>
      <c r="I22" s="425">
        <f t="shared" si="0"/>
        <v>33756</v>
      </c>
      <c r="J22" s="1297">
        <f>H23/1.2</f>
        <v>31990</v>
      </c>
      <c r="K22" s="523"/>
      <c r="L22" s="1326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</row>
    <row r="23" spans="1:55" ht="19.05" customHeight="1" x14ac:dyDescent="0.25">
      <c r="A23" s="85"/>
      <c r="B23" s="1292"/>
      <c r="C23" s="454" t="s">
        <v>1057</v>
      </c>
      <c r="D23" s="908"/>
      <c r="E23" s="912"/>
      <c r="F23" s="1298"/>
      <c r="G23" s="437" t="s">
        <v>809</v>
      </c>
      <c r="H23" s="435">
        <f>'Full price'!G394</f>
        <v>38388</v>
      </c>
      <c r="I23" s="436">
        <f t="shared" si="0"/>
        <v>38388</v>
      </c>
      <c r="J23" s="1297"/>
      <c r="K23" s="524"/>
      <c r="L23" s="1326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</row>
    <row r="24" spans="1:55" ht="19.05" customHeight="1" x14ac:dyDescent="0.25">
      <c r="A24" s="25"/>
      <c r="B24" s="1292" t="s">
        <v>540</v>
      </c>
      <c r="C24" s="69" t="s">
        <v>816</v>
      </c>
      <c r="D24" s="908" t="s">
        <v>16</v>
      </c>
      <c r="E24" s="912" t="s">
        <v>14</v>
      </c>
      <c r="F24" s="1298" t="s">
        <v>826</v>
      </c>
      <c r="G24" s="177" t="s">
        <v>808</v>
      </c>
      <c r="H24" s="424">
        <f>'Full price'!G395</f>
        <v>34962</v>
      </c>
      <c r="I24" s="425">
        <f t="shared" si="0"/>
        <v>34962</v>
      </c>
      <c r="J24" s="1297">
        <f>H25/1.2</f>
        <v>31990</v>
      </c>
      <c r="K24" s="523"/>
      <c r="L24" s="1326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</row>
    <row r="25" spans="1:55" ht="19.05" customHeight="1" x14ac:dyDescent="0.25">
      <c r="A25" s="85"/>
      <c r="B25" s="1292"/>
      <c r="C25" s="454" t="s">
        <v>1058</v>
      </c>
      <c r="D25" s="908"/>
      <c r="E25" s="912"/>
      <c r="F25" s="1298"/>
      <c r="G25" s="437" t="s">
        <v>809</v>
      </c>
      <c r="H25" s="435">
        <f>'Full price'!G396</f>
        <v>38388</v>
      </c>
      <c r="I25" s="436">
        <f t="shared" si="0"/>
        <v>38388</v>
      </c>
      <c r="J25" s="1297"/>
      <c r="K25" s="524"/>
      <c r="L25" s="1326"/>
      <c r="M25" s="10"/>
      <c r="N25" s="432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</row>
    <row r="26" spans="1:55" ht="19.05" customHeight="1" x14ac:dyDescent="0.25">
      <c r="A26" s="25"/>
      <c r="B26" s="1292" t="s">
        <v>541</v>
      </c>
      <c r="C26" s="69" t="s">
        <v>817</v>
      </c>
      <c r="D26" s="908" t="s">
        <v>16</v>
      </c>
      <c r="E26" s="912" t="s">
        <v>14</v>
      </c>
      <c r="F26" s="1298" t="s">
        <v>826</v>
      </c>
      <c r="G26" s="177" t="s">
        <v>808</v>
      </c>
      <c r="H26" s="424">
        <f>'Full price'!G397</f>
        <v>35364</v>
      </c>
      <c r="I26" s="425">
        <f t="shared" si="0"/>
        <v>35364</v>
      </c>
      <c r="J26" s="1297">
        <f>H27/1.2</f>
        <v>33885</v>
      </c>
      <c r="K26" s="523"/>
      <c r="L26" s="1326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spans="1:55" ht="19.05" customHeight="1" x14ac:dyDescent="0.25">
      <c r="A27" s="85"/>
      <c r="B27" s="1292"/>
      <c r="C27" s="454" t="s">
        <v>1059</v>
      </c>
      <c r="D27" s="908"/>
      <c r="E27" s="912"/>
      <c r="F27" s="1298"/>
      <c r="G27" s="437" t="s">
        <v>809</v>
      </c>
      <c r="H27" s="435">
        <f>'Full price'!G398</f>
        <v>40662</v>
      </c>
      <c r="I27" s="436">
        <f t="shared" si="0"/>
        <v>40662</v>
      </c>
      <c r="J27" s="1297"/>
      <c r="K27" s="524"/>
      <c r="L27" s="1326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</row>
    <row r="28" spans="1:55" ht="19.05" customHeight="1" x14ac:dyDescent="0.25">
      <c r="A28" s="25"/>
      <c r="B28" s="1292" t="s">
        <v>427</v>
      </c>
      <c r="C28" s="69" t="s">
        <v>818</v>
      </c>
      <c r="D28" s="908" t="s">
        <v>16</v>
      </c>
      <c r="E28" s="912" t="s">
        <v>14</v>
      </c>
      <c r="F28" s="1298" t="s">
        <v>826</v>
      </c>
      <c r="G28" s="177" t="s">
        <v>808</v>
      </c>
      <c r="H28" s="424">
        <f>'Full price'!G399</f>
        <v>37626</v>
      </c>
      <c r="I28" s="425">
        <f t="shared" si="0"/>
        <v>37626</v>
      </c>
      <c r="J28" s="1297">
        <f>H29/1.2</f>
        <v>35530</v>
      </c>
      <c r="K28" s="523"/>
      <c r="L28" s="1326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spans="1:55" ht="19.05" customHeight="1" x14ac:dyDescent="0.25">
      <c r="A29" s="85"/>
      <c r="B29" s="1292"/>
      <c r="C29" s="454" t="s">
        <v>1060</v>
      </c>
      <c r="D29" s="908"/>
      <c r="E29" s="912"/>
      <c r="F29" s="1298"/>
      <c r="G29" s="437" t="s">
        <v>809</v>
      </c>
      <c r="H29" s="435">
        <f>'Full price'!G400</f>
        <v>42636</v>
      </c>
      <c r="I29" s="436">
        <f t="shared" si="0"/>
        <v>42636</v>
      </c>
      <c r="J29" s="1297"/>
      <c r="K29" s="524"/>
      <c r="L29" s="1326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spans="1:55" ht="19.05" customHeight="1" x14ac:dyDescent="0.25">
      <c r="A30" s="25"/>
      <c r="B30" s="1292" t="s">
        <v>542</v>
      </c>
      <c r="C30" s="69" t="s">
        <v>819</v>
      </c>
      <c r="D30" s="932" t="s">
        <v>16</v>
      </c>
      <c r="E30" s="933" t="s">
        <v>14</v>
      </c>
      <c r="F30" s="1295" t="s">
        <v>826</v>
      </c>
      <c r="G30" s="434" t="s">
        <v>808</v>
      </c>
      <c r="H30" s="424">
        <f>'Full price'!G401</f>
        <v>38796</v>
      </c>
      <c r="I30" s="425">
        <f t="shared" si="0"/>
        <v>38796</v>
      </c>
      <c r="J30" s="1297">
        <f>H31/1.2</f>
        <v>39200</v>
      </c>
      <c r="K30" s="523"/>
      <c r="L30" s="1326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  <row r="31" spans="1:55" ht="19.05" customHeight="1" thickBot="1" x14ac:dyDescent="0.3">
      <c r="A31" s="85"/>
      <c r="B31" s="1293"/>
      <c r="C31" s="464" t="s">
        <v>1061</v>
      </c>
      <c r="D31" s="1294"/>
      <c r="E31" s="1019"/>
      <c r="F31" s="1296"/>
      <c r="G31" s="438" t="s">
        <v>809</v>
      </c>
      <c r="H31" s="440">
        <f>'Full price'!G402</f>
        <v>47040</v>
      </c>
      <c r="I31" s="439">
        <f t="shared" ref="I31:I61" si="1">H31*(1-$I$4)</f>
        <v>47040</v>
      </c>
      <c r="J31" s="1297"/>
      <c r="K31" s="524"/>
      <c r="L31" s="1327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</row>
    <row r="32" spans="1:55" ht="19.05" customHeight="1" x14ac:dyDescent="0.25">
      <c r="A32" s="85"/>
      <c r="B32" s="1314" t="s">
        <v>583</v>
      </c>
      <c r="C32" s="73" t="s">
        <v>820</v>
      </c>
      <c r="D32" s="908" t="s">
        <v>16</v>
      </c>
      <c r="E32" s="912" t="s">
        <v>14</v>
      </c>
      <c r="F32" s="1298" t="s">
        <v>2204</v>
      </c>
      <c r="G32" s="177" t="s">
        <v>808</v>
      </c>
      <c r="H32" s="424">
        <f>'Full price'!G403</f>
        <v>65148</v>
      </c>
      <c r="I32" s="425">
        <f t="shared" si="1"/>
        <v>65148</v>
      </c>
      <c r="J32" s="1297">
        <f>H33/1.2</f>
        <v>70795</v>
      </c>
      <c r="K32" s="523"/>
      <c r="L32" s="1325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</row>
    <row r="33" spans="1:55" ht="19.05" customHeight="1" x14ac:dyDescent="0.25">
      <c r="A33" s="85"/>
      <c r="B33" s="1292"/>
      <c r="C33" s="454" t="s">
        <v>1062</v>
      </c>
      <c r="D33" s="908"/>
      <c r="E33" s="912"/>
      <c r="F33" s="1298"/>
      <c r="G33" s="437" t="s">
        <v>809</v>
      </c>
      <c r="H33" s="435">
        <f>'Full price'!G404</f>
        <v>84954</v>
      </c>
      <c r="I33" s="436">
        <f t="shared" si="1"/>
        <v>84954</v>
      </c>
      <c r="J33" s="1297"/>
      <c r="K33" s="525"/>
      <c r="L33" s="1326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spans="1:55" ht="19.05" customHeight="1" x14ac:dyDescent="0.25">
      <c r="A34" s="25"/>
      <c r="B34" s="1292" t="s">
        <v>428</v>
      </c>
      <c r="C34" s="69" t="s">
        <v>821</v>
      </c>
      <c r="D34" s="908" t="s">
        <v>16</v>
      </c>
      <c r="E34" s="912" t="s">
        <v>14</v>
      </c>
      <c r="F34" s="1298" t="s">
        <v>2204</v>
      </c>
      <c r="G34" s="177" t="s">
        <v>808</v>
      </c>
      <c r="H34" s="424">
        <f>'Full price'!G405</f>
        <v>68166</v>
      </c>
      <c r="I34" s="425">
        <f t="shared" si="1"/>
        <v>68166</v>
      </c>
      <c r="J34" s="1297">
        <f>H35/1.2</f>
        <v>72530</v>
      </c>
      <c r="K34" s="523"/>
      <c r="L34" s="1326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spans="1:55" ht="19.05" customHeight="1" x14ac:dyDescent="0.25">
      <c r="A35" s="25"/>
      <c r="B35" s="1292"/>
      <c r="C35" s="454" t="s">
        <v>1063</v>
      </c>
      <c r="D35" s="908"/>
      <c r="E35" s="912"/>
      <c r="F35" s="1298"/>
      <c r="G35" s="437" t="s">
        <v>809</v>
      </c>
      <c r="H35" s="435">
        <f>'Full price'!G406</f>
        <v>87036</v>
      </c>
      <c r="I35" s="436">
        <f t="shared" si="1"/>
        <v>87036</v>
      </c>
      <c r="J35" s="1297"/>
      <c r="K35" s="525"/>
      <c r="L35" s="1326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6" spans="1:55" ht="19.05" customHeight="1" x14ac:dyDescent="0.25">
      <c r="A36" s="25"/>
      <c r="B36" s="1292" t="s">
        <v>584</v>
      </c>
      <c r="C36" s="69" t="s">
        <v>822</v>
      </c>
      <c r="D36" s="908" t="s">
        <v>16</v>
      </c>
      <c r="E36" s="912" t="s">
        <v>14</v>
      </c>
      <c r="F36" s="1298" t="s">
        <v>2204</v>
      </c>
      <c r="G36" s="177" t="s">
        <v>808</v>
      </c>
      <c r="H36" s="424">
        <f>'Full price'!G407</f>
        <v>69264</v>
      </c>
      <c r="I36" s="425">
        <f t="shared" si="1"/>
        <v>69264</v>
      </c>
      <c r="J36" s="1297">
        <f>H37/1.2</f>
        <v>73390</v>
      </c>
      <c r="K36" s="523"/>
      <c r="L36" s="1326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spans="1:55" ht="19.05" customHeight="1" x14ac:dyDescent="0.25">
      <c r="A37" s="25"/>
      <c r="B37" s="1292"/>
      <c r="C37" s="454" t="s">
        <v>1064</v>
      </c>
      <c r="D37" s="908"/>
      <c r="E37" s="912"/>
      <c r="F37" s="1298"/>
      <c r="G37" s="437" t="s">
        <v>809</v>
      </c>
      <c r="H37" s="435">
        <f>'Full price'!G408</f>
        <v>88068</v>
      </c>
      <c r="I37" s="436">
        <f t="shared" si="1"/>
        <v>88068</v>
      </c>
      <c r="J37" s="1297"/>
      <c r="K37" s="525"/>
      <c r="L37" s="1326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spans="1:55" ht="19.05" customHeight="1" x14ac:dyDescent="0.25">
      <c r="A38" s="25"/>
      <c r="B38" s="1292" t="s">
        <v>429</v>
      </c>
      <c r="C38" s="69" t="s">
        <v>823</v>
      </c>
      <c r="D38" s="908" t="s">
        <v>16</v>
      </c>
      <c r="E38" s="912" t="s">
        <v>14</v>
      </c>
      <c r="F38" s="1298" t="s">
        <v>2204</v>
      </c>
      <c r="G38" s="177" t="s">
        <v>808</v>
      </c>
      <c r="H38" s="424">
        <f>'Full price'!G409</f>
        <v>72852</v>
      </c>
      <c r="I38" s="425">
        <f t="shared" si="1"/>
        <v>72852</v>
      </c>
      <c r="J38" s="1297">
        <f>H39/1.2</f>
        <v>79352.5</v>
      </c>
      <c r="K38" s="523"/>
      <c r="L38" s="1326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</row>
    <row r="39" spans="1:55" ht="19.05" customHeight="1" x14ac:dyDescent="0.25">
      <c r="A39" s="25"/>
      <c r="B39" s="1292"/>
      <c r="C39" s="454" t="s">
        <v>1065</v>
      </c>
      <c r="D39" s="908"/>
      <c r="E39" s="912"/>
      <c r="F39" s="1298"/>
      <c r="G39" s="437" t="s">
        <v>809</v>
      </c>
      <c r="H39" s="435">
        <f>'Full price'!G410</f>
        <v>95223</v>
      </c>
      <c r="I39" s="436">
        <f t="shared" si="1"/>
        <v>95223</v>
      </c>
      <c r="J39" s="1297"/>
      <c r="K39" s="525"/>
      <c r="L39" s="1326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</row>
    <row r="40" spans="1:55" ht="19.05" customHeight="1" x14ac:dyDescent="0.25">
      <c r="A40" s="25"/>
      <c r="B40" s="1292" t="s">
        <v>585</v>
      </c>
      <c r="C40" s="69" t="s">
        <v>824</v>
      </c>
      <c r="D40" s="908" t="s">
        <v>16</v>
      </c>
      <c r="E40" s="912" t="s">
        <v>14</v>
      </c>
      <c r="F40" s="1298" t="s">
        <v>2204</v>
      </c>
      <c r="G40" s="177" t="s">
        <v>808</v>
      </c>
      <c r="H40" s="424">
        <f>'Full price'!G411</f>
        <v>75930</v>
      </c>
      <c r="I40" s="425">
        <f t="shared" si="1"/>
        <v>75930</v>
      </c>
      <c r="J40" s="1297">
        <f>H41/1.2</f>
        <v>85265</v>
      </c>
      <c r="K40" s="523"/>
      <c r="L40" s="1326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spans="1:55" ht="19.05" customHeight="1" x14ac:dyDescent="0.25">
      <c r="A41" s="25"/>
      <c r="B41" s="1292"/>
      <c r="C41" s="454" t="s">
        <v>1066</v>
      </c>
      <c r="D41" s="908"/>
      <c r="E41" s="912"/>
      <c r="F41" s="1298"/>
      <c r="G41" s="437" t="s">
        <v>809</v>
      </c>
      <c r="H41" s="435">
        <f>'Full price'!G412</f>
        <v>102318</v>
      </c>
      <c r="I41" s="436">
        <f t="shared" si="1"/>
        <v>102318</v>
      </c>
      <c r="J41" s="1297"/>
      <c r="K41" s="525"/>
      <c r="L41" s="1326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</row>
    <row r="42" spans="1:55" ht="19.05" customHeight="1" x14ac:dyDescent="0.25">
      <c r="A42" s="25"/>
      <c r="B42" s="1292" t="s">
        <v>430</v>
      </c>
      <c r="C42" s="69" t="s">
        <v>825</v>
      </c>
      <c r="D42" s="932" t="s">
        <v>16</v>
      </c>
      <c r="E42" s="933" t="s">
        <v>14</v>
      </c>
      <c r="F42" s="1295" t="s">
        <v>2204</v>
      </c>
      <c r="G42" s="434" t="s">
        <v>808</v>
      </c>
      <c r="H42" s="424">
        <f>'Full price'!G413</f>
        <v>77034</v>
      </c>
      <c r="I42" s="425">
        <f t="shared" si="1"/>
        <v>77034</v>
      </c>
      <c r="J42" s="1297">
        <f>H43/1.2</f>
        <v>90410</v>
      </c>
      <c r="K42" s="523"/>
      <c r="L42" s="1326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55" ht="19.05" customHeight="1" thickBot="1" x14ac:dyDescent="0.3">
      <c r="A43" s="25"/>
      <c r="B43" s="1293"/>
      <c r="C43" s="464" t="s">
        <v>1067</v>
      </c>
      <c r="D43" s="1294"/>
      <c r="E43" s="1019"/>
      <c r="F43" s="1296"/>
      <c r="G43" s="438" t="s">
        <v>809</v>
      </c>
      <c r="H43" s="440">
        <f>'Full price'!G414</f>
        <v>108492</v>
      </c>
      <c r="I43" s="439">
        <f t="shared" si="1"/>
        <v>108492</v>
      </c>
      <c r="J43" s="1297"/>
      <c r="K43" s="525"/>
      <c r="L43" s="1327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</row>
    <row r="44" spans="1:55" ht="19.05" customHeight="1" x14ac:dyDescent="0.25">
      <c r="A44" s="25"/>
      <c r="B44" s="1314" t="s">
        <v>586</v>
      </c>
      <c r="C44" s="73" t="s">
        <v>829</v>
      </c>
      <c r="D44" s="908" t="s">
        <v>16</v>
      </c>
      <c r="E44" s="912" t="s">
        <v>14</v>
      </c>
      <c r="F44" s="1298" t="s">
        <v>2207</v>
      </c>
      <c r="G44" s="177" t="s">
        <v>808</v>
      </c>
      <c r="H44" s="424">
        <f>'Full price'!G415</f>
        <v>123246</v>
      </c>
      <c r="I44" s="425">
        <f t="shared" si="1"/>
        <v>123246</v>
      </c>
      <c r="J44" s="1297">
        <f>H45/1.2</f>
        <v>134215</v>
      </c>
      <c r="K44" s="433"/>
      <c r="L44" s="497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</row>
    <row r="45" spans="1:55" ht="19.05" customHeight="1" x14ac:dyDescent="0.25">
      <c r="A45" s="25"/>
      <c r="B45" s="1292"/>
      <c r="C45" s="454" t="s">
        <v>1068</v>
      </c>
      <c r="D45" s="908"/>
      <c r="E45" s="912"/>
      <c r="F45" s="1298"/>
      <c r="G45" s="437" t="s">
        <v>809</v>
      </c>
      <c r="H45" s="435">
        <f>'Full price'!G416</f>
        <v>161058</v>
      </c>
      <c r="I45" s="436">
        <f t="shared" si="1"/>
        <v>161058</v>
      </c>
      <c r="J45" s="1297"/>
      <c r="K45" s="526"/>
      <c r="L45" s="498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</row>
    <row r="46" spans="1:55" ht="19.05" customHeight="1" x14ac:dyDescent="0.25">
      <c r="A46" s="25"/>
      <c r="B46" s="1292" t="s">
        <v>543</v>
      </c>
      <c r="C46" s="69" t="s">
        <v>830</v>
      </c>
      <c r="D46" s="908" t="s">
        <v>16</v>
      </c>
      <c r="E46" s="912" t="s">
        <v>14</v>
      </c>
      <c r="F46" s="1298" t="s">
        <v>2207</v>
      </c>
      <c r="G46" s="177" t="s">
        <v>808</v>
      </c>
      <c r="H46" s="424">
        <f>'Full price'!G417</f>
        <v>125814</v>
      </c>
      <c r="I46" s="425">
        <f t="shared" si="1"/>
        <v>125814</v>
      </c>
      <c r="J46" s="1297">
        <f>H47/1.2</f>
        <v>136465</v>
      </c>
      <c r="K46" s="433"/>
      <c r="L46" s="498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</row>
    <row r="47" spans="1:55" ht="19.05" customHeight="1" x14ac:dyDescent="0.25">
      <c r="A47" s="25"/>
      <c r="B47" s="1292"/>
      <c r="C47" s="454" t="s">
        <v>1069</v>
      </c>
      <c r="D47" s="908"/>
      <c r="E47" s="912"/>
      <c r="F47" s="1298"/>
      <c r="G47" s="437" t="s">
        <v>809</v>
      </c>
      <c r="H47" s="435">
        <f>'Full price'!G418</f>
        <v>163758</v>
      </c>
      <c r="I47" s="436">
        <f t="shared" si="1"/>
        <v>163758</v>
      </c>
      <c r="J47" s="1297"/>
      <c r="K47" s="526"/>
      <c r="L47" s="498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</row>
    <row r="48" spans="1:55" ht="19.05" customHeight="1" x14ac:dyDescent="0.25">
      <c r="A48" s="25"/>
      <c r="B48" s="1292" t="s">
        <v>587</v>
      </c>
      <c r="C48" s="69" t="s">
        <v>831</v>
      </c>
      <c r="D48" s="908" t="s">
        <v>16</v>
      </c>
      <c r="E48" s="912" t="s">
        <v>14</v>
      </c>
      <c r="F48" s="1298" t="s">
        <v>2207</v>
      </c>
      <c r="G48" s="177" t="s">
        <v>808</v>
      </c>
      <c r="H48" s="424">
        <f>'Full price'!G419</f>
        <v>126852</v>
      </c>
      <c r="I48" s="425">
        <f t="shared" si="1"/>
        <v>126852</v>
      </c>
      <c r="J48" s="1297">
        <f>H49/1.2</f>
        <v>138330</v>
      </c>
      <c r="K48" s="433"/>
      <c r="L48" s="498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</row>
    <row r="49" spans="1:55" ht="19.05" customHeight="1" x14ac:dyDescent="0.25">
      <c r="A49" s="25"/>
      <c r="B49" s="1292"/>
      <c r="C49" s="454" t="s">
        <v>1070</v>
      </c>
      <c r="D49" s="908"/>
      <c r="E49" s="912"/>
      <c r="F49" s="1298"/>
      <c r="G49" s="437" t="s">
        <v>809</v>
      </c>
      <c r="H49" s="435">
        <f>'Full price'!G420</f>
        <v>165996</v>
      </c>
      <c r="I49" s="436">
        <f t="shared" si="1"/>
        <v>165996</v>
      </c>
      <c r="J49" s="1297"/>
      <c r="K49" s="526"/>
      <c r="L49" s="498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</row>
    <row r="50" spans="1:55" ht="19.05" customHeight="1" x14ac:dyDescent="0.25">
      <c r="A50" s="25"/>
      <c r="B50" s="1292" t="s">
        <v>544</v>
      </c>
      <c r="C50" s="69" t="s">
        <v>832</v>
      </c>
      <c r="D50" s="908" t="s">
        <v>16</v>
      </c>
      <c r="E50" s="912" t="s">
        <v>14</v>
      </c>
      <c r="F50" s="1298" t="s">
        <v>2207</v>
      </c>
      <c r="G50" s="177" t="s">
        <v>808</v>
      </c>
      <c r="H50" s="424">
        <f>'Full price'!G421</f>
        <v>135414</v>
      </c>
      <c r="I50" s="425">
        <f t="shared" ref="I50:I55" si="2">H50*(1-$I$4)</f>
        <v>135414</v>
      </c>
      <c r="J50" s="1297">
        <f>H51/1.2</f>
        <v>148805</v>
      </c>
      <c r="K50" s="433"/>
      <c r="L50" s="498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</row>
    <row r="51" spans="1:55" ht="19.05" customHeight="1" x14ac:dyDescent="0.25">
      <c r="A51" s="25"/>
      <c r="B51" s="1292"/>
      <c r="C51" s="454" t="s">
        <v>1071</v>
      </c>
      <c r="D51" s="908"/>
      <c r="E51" s="912"/>
      <c r="F51" s="1298"/>
      <c r="G51" s="437" t="s">
        <v>809</v>
      </c>
      <c r="H51" s="435">
        <f>'Full price'!G422</f>
        <v>178566</v>
      </c>
      <c r="I51" s="436">
        <f t="shared" si="2"/>
        <v>178566</v>
      </c>
      <c r="J51" s="1297"/>
      <c r="K51" s="526"/>
      <c r="L51" s="498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55" ht="19.05" customHeight="1" x14ac:dyDescent="0.25">
      <c r="A52" s="25"/>
      <c r="B52" s="1292" t="s">
        <v>588</v>
      </c>
      <c r="C52" s="69" t="s">
        <v>833</v>
      </c>
      <c r="D52" s="908" t="s">
        <v>16</v>
      </c>
      <c r="E52" s="912" t="s">
        <v>14</v>
      </c>
      <c r="F52" s="1298" t="s">
        <v>2207</v>
      </c>
      <c r="G52" s="177" t="s">
        <v>808</v>
      </c>
      <c r="H52" s="424">
        <f>'Full price'!G423</f>
        <v>137976</v>
      </c>
      <c r="I52" s="425">
        <f t="shared" si="2"/>
        <v>137976</v>
      </c>
      <c r="J52" s="1297">
        <f>H53/1.2</f>
        <v>151860</v>
      </c>
      <c r="K52" s="433"/>
      <c r="L52" s="498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</row>
    <row r="53" spans="1:55" ht="19.05" customHeight="1" x14ac:dyDescent="0.25">
      <c r="A53" s="25"/>
      <c r="B53" s="1292"/>
      <c r="C53" s="454" t="s">
        <v>1072</v>
      </c>
      <c r="D53" s="908"/>
      <c r="E53" s="912"/>
      <c r="F53" s="1298"/>
      <c r="G53" s="437" t="s">
        <v>809</v>
      </c>
      <c r="H53" s="435">
        <f>'Full price'!G424</f>
        <v>182232</v>
      </c>
      <c r="I53" s="436">
        <f t="shared" si="2"/>
        <v>182232</v>
      </c>
      <c r="J53" s="1297"/>
      <c r="K53" s="526"/>
      <c r="L53" s="498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</row>
    <row r="54" spans="1:55" ht="19.05" customHeight="1" x14ac:dyDescent="0.25">
      <c r="A54" s="25"/>
      <c r="B54" s="1292" t="s">
        <v>589</v>
      </c>
      <c r="C54" s="69" t="s">
        <v>834</v>
      </c>
      <c r="D54" s="932" t="s">
        <v>16</v>
      </c>
      <c r="E54" s="933" t="s">
        <v>14</v>
      </c>
      <c r="F54" s="1295" t="s">
        <v>2207</v>
      </c>
      <c r="G54" s="434" t="s">
        <v>808</v>
      </c>
      <c r="H54" s="493">
        <f>'Full price'!G425</f>
        <v>139020</v>
      </c>
      <c r="I54" s="496">
        <f t="shared" si="2"/>
        <v>139020</v>
      </c>
      <c r="J54" s="1297">
        <f>H55/1.2</f>
        <v>153510</v>
      </c>
      <c r="K54" s="433"/>
      <c r="L54" s="498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</row>
    <row r="55" spans="1:55" ht="19.05" customHeight="1" thickBot="1" x14ac:dyDescent="0.3">
      <c r="A55" s="25"/>
      <c r="B55" s="1293"/>
      <c r="C55" s="464" t="s">
        <v>1106</v>
      </c>
      <c r="D55" s="1294"/>
      <c r="E55" s="1019"/>
      <c r="F55" s="1296"/>
      <c r="G55" s="438" t="s">
        <v>809</v>
      </c>
      <c r="H55" s="440">
        <f>'Full price'!G426</f>
        <v>184212</v>
      </c>
      <c r="I55" s="439">
        <f t="shared" si="2"/>
        <v>184212</v>
      </c>
      <c r="J55" s="1297"/>
      <c r="K55" s="526"/>
      <c r="L55" s="499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</row>
    <row r="56" spans="1:55" ht="19.05" customHeight="1" x14ac:dyDescent="0.25">
      <c r="A56" s="25"/>
      <c r="B56" s="1314" t="s">
        <v>1098</v>
      </c>
      <c r="C56" s="73" t="s">
        <v>1101</v>
      </c>
      <c r="D56" s="908" t="s">
        <v>16</v>
      </c>
      <c r="E56" s="912" t="s">
        <v>14</v>
      </c>
      <c r="F56" s="1298" t="s">
        <v>2207</v>
      </c>
      <c r="G56" s="177" t="s">
        <v>808</v>
      </c>
      <c r="H56" s="424">
        <f>'Full price'!G427</f>
        <v>213510</v>
      </c>
      <c r="I56" s="425">
        <f t="shared" si="1"/>
        <v>213510</v>
      </c>
      <c r="J56" s="1297">
        <f>H57/1.2</f>
        <v>192245</v>
      </c>
      <c r="K56" s="1291"/>
      <c r="L56" s="498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</row>
    <row r="57" spans="1:55" ht="19.05" customHeight="1" x14ac:dyDescent="0.25">
      <c r="A57" s="25"/>
      <c r="B57" s="1292"/>
      <c r="C57" s="454" t="s">
        <v>1104</v>
      </c>
      <c r="D57" s="908"/>
      <c r="E57" s="912"/>
      <c r="F57" s="1298"/>
      <c r="G57" s="437" t="s">
        <v>809</v>
      </c>
      <c r="H57" s="435">
        <f>'Full price'!G428</f>
        <v>230694</v>
      </c>
      <c r="I57" s="436">
        <f t="shared" si="1"/>
        <v>230694</v>
      </c>
      <c r="J57" s="1297"/>
      <c r="K57" s="1291"/>
      <c r="L57" s="498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</row>
    <row r="58" spans="1:55" ht="19.05" customHeight="1" x14ac:dyDescent="0.25">
      <c r="A58" s="25"/>
      <c r="B58" s="1292" t="s">
        <v>1099</v>
      </c>
      <c r="C58" s="69" t="s">
        <v>1102</v>
      </c>
      <c r="D58" s="908" t="s">
        <v>16</v>
      </c>
      <c r="E58" s="912" t="s">
        <v>14</v>
      </c>
      <c r="F58" s="1298" t="s">
        <v>2207</v>
      </c>
      <c r="G58" s="177" t="s">
        <v>808</v>
      </c>
      <c r="H58" s="424">
        <f>'Full price'!G429</f>
        <v>215826</v>
      </c>
      <c r="I58" s="425">
        <f t="shared" si="1"/>
        <v>215826</v>
      </c>
      <c r="J58" s="1297">
        <f>H59/1.2</f>
        <v>198955</v>
      </c>
      <c r="K58" s="1291"/>
      <c r="L58" s="498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</row>
    <row r="59" spans="1:55" ht="19.05" customHeight="1" x14ac:dyDescent="0.25">
      <c r="A59" s="25"/>
      <c r="B59" s="1292"/>
      <c r="C59" s="454" t="s">
        <v>1105</v>
      </c>
      <c r="D59" s="908"/>
      <c r="E59" s="912"/>
      <c r="F59" s="1298"/>
      <c r="G59" s="437" t="s">
        <v>809</v>
      </c>
      <c r="H59" s="435">
        <f>'Full price'!G430</f>
        <v>238746</v>
      </c>
      <c r="I59" s="436">
        <f t="shared" si="1"/>
        <v>238746</v>
      </c>
      <c r="J59" s="1297"/>
      <c r="K59" s="1291"/>
      <c r="L59" s="498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</row>
    <row r="60" spans="1:55" ht="19.05" customHeight="1" x14ac:dyDescent="0.25">
      <c r="A60" s="25"/>
      <c r="B60" s="1292" t="s">
        <v>1100</v>
      </c>
      <c r="C60" s="69" t="s">
        <v>1103</v>
      </c>
      <c r="D60" s="932" t="s">
        <v>16</v>
      </c>
      <c r="E60" s="933" t="s">
        <v>14</v>
      </c>
      <c r="F60" s="1295" t="s">
        <v>2207</v>
      </c>
      <c r="G60" s="434" t="s">
        <v>808</v>
      </c>
      <c r="H60" s="424">
        <f>'Full price'!G431</f>
        <v>216834</v>
      </c>
      <c r="I60" s="425">
        <f t="shared" si="1"/>
        <v>216834</v>
      </c>
      <c r="J60" s="1297">
        <f>H61/1.2</f>
        <v>203770</v>
      </c>
      <c r="K60" s="1291"/>
      <c r="L60" s="498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</row>
    <row r="61" spans="1:55" ht="19.05" customHeight="1" thickBot="1" x14ac:dyDescent="0.3">
      <c r="A61" s="192"/>
      <c r="B61" s="1293"/>
      <c r="C61" s="464" t="s">
        <v>1107</v>
      </c>
      <c r="D61" s="1294"/>
      <c r="E61" s="1019"/>
      <c r="F61" s="1296"/>
      <c r="G61" s="438" t="s">
        <v>809</v>
      </c>
      <c r="H61" s="440">
        <f>'Full price'!G432</f>
        <v>244524</v>
      </c>
      <c r="I61" s="439">
        <f t="shared" si="1"/>
        <v>244524</v>
      </c>
      <c r="J61" s="1297"/>
      <c r="K61" s="1291"/>
      <c r="L61" s="499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</row>
    <row r="62" spans="1:55" ht="40.049999999999997" customHeight="1" x14ac:dyDescent="0.25">
      <c r="A62" s="1315" t="s">
        <v>827</v>
      </c>
      <c r="B62" s="1315"/>
      <c r="C62" s="1315"/>
      <c r="D62" s="1315"/>
      <c r="E62" s="1315"/>
      <c r="F62" s="1315"/>
      <c r="G62" s="1315"/>
      <c r="H62" s="1315"/>
      <c r="I62" s="1315"/>
      <c r="J62" s="293"/>
      <c r="K62" s="391"/>
      <c r="L62" s="237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</row>
    <row r="63" spans="1:55" s="80" customFormat="1" ht="19.95" customHeight="1" x14ac:dyDescent="0.25">
      <c r="A63" s="1311" t="s">
        <v>646</v>
      </c>
      <c r="B63" s="1311"/>
      <c r="C63" s="1311"/>
      <c r="D63" s="1311"/>
      <c r="E63" s="1311"/>
      <c r="F63" s="1311"/>
      <c r="G63" s="1311"/>
      <c r="H63" s="1311"/>
      <c r="I63" s="1311"/>
      <c r="J63" s="89"/>
      <c r="K63" s="390"/>
      <c r="L63" s="261" t="s">
        <v>609</v>
      </c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</row>
    <row r="64" spans="1:55" ht="16.05" customHeight="1" x14ac:dyDescent="0.25">
      <c r="A64" s="25"/>
      <c r="B64" s="910" t="s">
        <v>590</v>
      </c>
      <c r="C64" s="73" t="s">
        <v>591</v>
      </c>
      <c r="D64" s="908" t="s">
        <v>221</v>
      </c>
      <c r="E64" s="912" t="s">
        <v>14</v>
      </c>
      <c r="F64" s="1298" t="s">
        <v>828</v>
      </c>
      <c r="G64" s="1299" t="s">
        <v>813</v>
      </c>
      <c r="H64" s="1301">
        <f>'Full price'!G434</f>
        <v>3516</v>
      </c>
      <c r="I64" s="1302">
        <f>H64*(1-$I$4)</f>
        <v>3516</v>
      </c>
      <c r="J64" s="1297">
        <f t="shared" ref="J64" si="3">H64/1.2</f>
        <v>2930</v>
      </c>
      <c r="K64" s="1303"/>
      <c r="L64" s="1325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</row>
    <row r="65" spans="1:55" ht="16.05" customHeight="1" x14ac:dyDescent="0.25">
      <c r="A65" s="25"/>
      <c r="B65" s="913"/>
      <c r="C65" s="454" t="s">
        <v>1073</v>
      </c>
      <c r="D65" s="932"/>
      <c r="E65" s="933"/>
      <c r="F65" s="1298"/>
      <c r="G65" s="1300"/>
      <c r="H65" s="1301"/>
      <c r="I65" s="1302"/>
      <c r="J65" s="1297"/>
      <c r="K65" s="1303"/>
      <c r="L65" s="1327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</row>
    <row r="66" spans="1:55" ht="16.05" customHeight="1" x14ac:dyDescent="0.25">
      <c r="A66" s="25"/>
      <c r="B66" s="910" t="s">
        <v>545</v>
      </c>
      <c r="C66" s="73" t="s">
        <v>592</v>
      </c>
      <c r="D66" s="908" t="s">
        <v>221</v>
      </c>
      <c r="E66" s="912" t="s">
        <v>14</v>
      </c>
      <c r="F66" s="1298" t="s">
        <v>828</v>
      </c>
      <c r="G66" s="1299" t="s">
        <v>813</v>
      </c>
      <c r="H66" s="1301">
        <f>'Full price'!G435</f>
        <v>5592</v>
      </c>
      <c r="I66" s="1302">
        <f>H66*(1-$I$4)</f>
        <v>5592</v>
      </c>
      <c r="J66" s="1297">
        <f t="shared" ref="J66" si="4">H66/1.2</f>
        <v>4660</v>
      </c>
      <c r="K66" s="1303"/>
      <c r="L66" s="1325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</row>
    <row r="67" spans="1:55" ht="16.05" customHeight="1" x14ac:dyDescent="0.25">
      <c r="A67" s="25"/>
      <c r="B67" s="913"/>
      <c r="C67" s="454" t="s">
        <v>1074</v>
      </c>
      <c r="D67" s="932"/>
      <c r="E67" s="933"/>
      <c r="F67" s="1298"/>
      <c r="G67" s="1300"/>
      <c r="H67" s="1301"/>
      <c r="I67" s="1302"/>
      <c r="J67" s="1297"/>
      <c r="K67" s="1303"/>
      <c r="L67" s="1327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</row>
    <row r="68" spans="1:55" ht="16.05" customHeight="1" x14ac:dyDescent="0.25">
      <c r="A68" s="25"/>
      <c r="B68" s="913" t="s">
        <v>546</v>
      </c>
      <c r="C68" s="69" t="s">
        <v>593</v>
      </c>
      <c r="D68" s="932" t="s">
        <v>221</v>
      </c>
      <c r="E68" s="933" t="s">
        <v>14</v>
      </c>
      <c r="F68" s="1298" t="s">
        <v>828</v>
      </c>
      <c r="G68" s="1299" t="s">
        <v>813</v>
      </c>
      <c r="H68" s="1301">
        <f>'Full price'!G436</f>
        <v>10656</v>
      </c>
      <c r="I68" s="1302">
        <f>H68*(1-$I$4)</f>
        <v>10656</v>
      </c>
      <c r="J68" s="1297">
        <f t="shared" ref="J68" si="5">H68/1.2</f>
        <v>8880</v>
      </c>
      <c r="K68" s="1303"/>
      <c r="L68" s="1325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</row>
    <row r="69" spans="1:55" ht="16.05" customHeight="1" x14ac:dyDescent="0.25">
      <c r="A69" s="25"/>
      <c r="B69" s="913"/>
      <c r="C69" s="454" t="s">
        <v>1075</v>
      </c>
      <c r="D69" s="932"/>
      <c r="E69" s="933"/>
      <c r="F69" s="1298"/>
      <c r="G69" s="1300"/>
      <c r="H69" s="1301"/>
      <c r="I69" s="1302"/>
      <c r="J69" s="1297"/>
      <c r="K69" s="1303"/>
      <c r="L69" s="1327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</row>
    <row r="70" spans="1:55" ht="16.05" customHeight="1" x14ac:dyDescent="0.25">
      <c r="A70" s="25"/>
      <c r="B70" s="913" t="s">
        <v>547</v>
      </c>
      <c r="C70" s="69" t="s">
        <v>594</v>
      </c>
      <c r="D70" s="932" t="s">
        <v>221</v>
      </c>
      <c r="E70" s="933" t="s">
        <v>14</v>
      </c>
      <c r="F70" s="1298" t="s">
        <v>828</v>
      </c>
      <c r="G70" s="1299" t="s">
        <v>813</v>
      </c>
      <c r="H70" s="1301">
        <f>'Full price'!G437</f>
        <v>18834</v>
      </c>
      <c r="I70" s="1302">
        <f>H70*(1-$I$4)</f>
        <v>18834</v>
      </c>
      <c r="J70" s="1297">
        <f t="shared" ref="J70" si="6">H70/1.2</f>
        <v>15695</v>
      </c>
      <c r="K70" s="1303"/>
      <c r="L70" s="1325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</row>
    <row r="71" spans="1:55" ht="16.05" customHeight="1" x14ac:dyDescent="0.25">
      <c r="A71" s="25"/>
      <c r="B71" s="913"/>
      <c r="C71" s="454" t="s">
        <v>1076</v>
      </c>
      <c r="D71" s="932"/>
      <c r="E71" s="933"/>
      <c r="F71" s="1298"/>
      <c r="G71" s="1300"/>
      <c r="H71" s="1301"/>
      <c r="I71" s="1302"/>
      <c r="J71" s="1297"/>
      <c r="K71" s="1303"/>
      <c r="L71" s="1327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</row>
    <row r="72" spans="1:55" ht="16.05" customHeight="1" x14ac:dyDescent="0.25">
      <c r="A72" s="25"/>
      <c r="B72" s="913" t="s">
        <v>1108</v>
      </c>
      <c r="C72" s="69" t="s">
        <v>1109</v>
      </c>
      <c r="D72" s="932" t="s">
        <v>221</v>
      </c>
      <c r="E72" s="933" t="s">
        <v>14</v>
      </c>
      <c r="F72" s="1295" t="s">
        <v>828</v>
      </c>
      <c r="G72" s="1299" t="s">
        <v>813</v>
      </c>
      <c r="H72" s="1301">
        <f>'Full price'!G438</f>
        <v>27246</v>
      </c>
      <c r="I72" s="1302">
        <f>H72*(1-$I$4)</f>
        <v>27246</v>
      </c>
      <c r="J72" s="1297">
        <f t="shared" ref="J72" si="7">H72/1.2</f>
        <v>22705</v>
      </c>
      <c r="K72" s="1291"/>
      <c r="L72" s="1325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</row>
    <row r="73" spans="1:55" ht="16.05" customHeight="1" thickBot="1" x14ac:dyDescent="0.3">
      <c r="A73" s="192"/>
      <c r="B73" s="1317"/>
      <c r="C73" s="464" t="s">
        <v>1110</v>
      </c>
      <c r="D73" s="1124"/>
      <c r="E73" s="1245"/>
      <c r="F73" s="1296"/>
      <c r="G73" s="1310"/>
      <c r="H73" s="1318"/>
      <c r="I73" s="1319"/>
      <c r="J73" s="1297"/>
      <c r="K73" s="1291"/>
      <c r="L73" s="132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</row>
    <row r="74" spans="1:55" ht="40.049999999999997" customHeight="1" x14ac:dyDescent="0.25">
      <c r="A74" s="1315" t="s">
        <v>647</v>
      </c>
      <c r="B74" s="1315"/>
      <c r="C74" s="1315"/>
      <c r="D74" s="1315"/>
      <c r="E74" s="1315"/>
      <c r="F74" s="1315"/>
      <c r="G74" s="1315"/>
      <c r="H74" s="1315"/>
      <c r="I74" s="1315"/>
      <c r="J74" s="293"/>
      <c r="K74" s="391"/>
      <c r="L74" s="23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</row>
    <row r="75" spans="1:55" s="80" customFormat="1" ht="19.95" customHeight="1" x14ac:dyDescent="0.25">
      <c r="A75" s="1311" t="s">
        <v>624</v>
      </c>
      <c r="B75" s="1311"/>
      <c r="C75" s="1311"/>
      <c r="D75" s="1311"/>
      <c r="E75" s="1311"/>
      <c r="F75" s="1311"/>
      <c r="G75" s="1311"/>
      <c r="H75" s="1311"/>
      <c r="I75" s="1311"/>
      <c r="J75" s="89"/>
      <c r="K75" s="390"/>
      <c r="L75" s="261" t="s">
        <v>609</v>
      </c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</row>
    <row r="76" spans="1:55" ht="16.05" customHeight="1" x14ac:dyDescent="0.25">
      <c r="A76" s="25"/>
      <c r="B76" s="1304" t="s">
        <v>625</v>
      </c>
      <c r="C76" s="69" t="s">
        <v>835</v>
      </c>
      <c r="D76" s="908" t="s">
        <v>16</v>
      </c>
      <c r="E76" s="912" t="s">
        <v>14</v>
      </c>
      <c r="F76" s="1298" t="s">
        <v>812</v>
      </c>
      <c r="G76" s="1299" t="s">
        <v>813</v>
      </c>
      <c r="H76" s="1308">
        <f>'Full price'!G440</f>
        <v>13641</v>
      </c>
      <c r="I76" s="1306">
        <f>H76*(1-$I$4)</f>
        <v>13641</v>
      </c>
      <c r="J76" s="1297">
        <f>H76/1.2</f>
        <v>11367.5</v>
      </c>
      <c r="K76" s="1329"/>
      <c r="L76" s="1325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</row>
    <row r="77" spans="1:55" ht="16.05" customHeight="1" x14ac:dyDescent="0.25">
      <c r="A77" s="85"/>
      <c r="B77" s="1304"/>
      <c r="C77" s="454" t="s">
        <v>1077</v>
      </c>
      <c r="D77" s="908"/>
      <c r="E77" s="912"/>
      <c r="F77" s="1298"/>
      <c r="G77" s="1300"/>
      <c r="H77" s="1309"/>
      <c r="I77" s="1307"/>
      <c r="J77" s="1297"/>
      <c r="K77" s="1329"/>
      <c r="L77" s="1326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</row>
    <row r="78" spans="1:55" ht="16.05" customHeight="1" x14ac:dyDescent="0.25">
      <c r="A78" s="25"/>
      <c r="B78" s="1304" t="s">
        <v>626</v>
      </c>
      <c r="C78" s="69" t="s">
        <v>836</v>
      </c>
      <c r="D78" s="908" t="s">
        <v>16</v>
      </c>
      <c r="E78" s="912" t="s">
        <v>14</v>
      </c>
      <c r="F78" s="1298" t="s">
        <v>812</v>
      </c>
      <c r="G78" s="1299" t="s">
        <v>813</v>
      </c>
      <c r="H78" s="1308">
        <f>'Full price'!G441</f>
        <v>18669</v>
      </c>
      <c r="I78" s="1306">
        <f>H78*(1-$I$4)</f>
        <v>18669</v>
      </c>
      <c r="J78" s="1297">
        <f>H78/1.2</f>
        <v>15557.5</v>
      </c>
      <c r="K78" s="1329"/>
      <c r="L78" s="1326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</row>
    <row r="79" spans="1:55" ht="16.05" customHeight="1" x14ac:dyDescent="0.25">
      <c r="A79" s="85"/>
      <c r="B79" s="1304"/>
      <c r="C79" s="454" t="s">
        <v>1078</v>
      </c>
      <c r="D79" s="908"/>
      <c r="E79" s="912"/>
      <c r="F79" s="1298"/>
      <c r="G79" s="1300"/>
      <c r="H79" s="1309"/>
      <c r="I79" s="1307"/>
      <c r="J79" s="1297"/>
      <c r="K79" s="1329"/>
      <c r="L79" s="1326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</row>
    <row r="80" spans="1:55" ht="16.05" customHeight="1" x14ac:dyDescent="0.25">
      <c r="A80" s="25"/>
      <c r="B80" s="1304" t="s">
        <v>627</v>
      </c>
      <c r="C80" s="69" t="s">
        <v>837</v>
      </c>
      <c r="D80" s="932" t="s">
        <v>16</v>
      </c>
      <c r="E80" s="933" t="s">
        <v>14</v>
      </c>
      <c r="F80" s="1295" t="s">
        <v>812</v>
      </c>
      <c r="G80" s="1299" t="s">
        <v>813</v>
      </c>
      <c r="H80" s="1308">
        <f>'Full price'!G442</f>
        <v>21057</v>
      </c>
      <c r="I80" s="1306">
        <f>H80*(1-$I$4)</f>
        <v>21057</v>
      </c>
      <c r="J80" s="1297">
        <f>H80/1.2</f>
        <v>17547.5</v>
      </c>
      <c r="K80" s="1329"/>
      <c r="L80" s="132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</row>
    <row r="81" spans="1:55" ht="16.05" customHeight="1" thickBot="1" x14ac:dyDescent="0.3">
      <c r="A81" s="85"/>
      <c r="B81" s="1305"/>
      <c r="C81" s="464" t="s">
        <v>1079</v>
      </c>
      <c r="D81" s="1294"/>
      <c r="E81" s="1019"/>
      <c r="F81" s="1296"/>
      <c r="G81" s="1310"/>
      <c r="H81" s="1312"/>
      <c r="I81" s="1313"/>
      <c r="J81" s="1297"/>
      <c r="K81" s="1329"/>
      <c r="L81" s="1327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</row>
    <row r="82" spans="1:55" ht="19.05" customHeight="1" x14ac:dyDescent="0.25">
      <c r="A82" s="25"/>
      <c r="B82" s="1321" t="s">
        <v>628</v>
      </c>
      <c r="C82" s="73" t="s">
        <v>838</v>
      </c>
      <c r="D82" s="908" t="s">
        <v>16</v>
      </c>
      <c r="E82" s="912" t="s">
        <v>14</v>
      </c>
      <c r="F82" s="1298" t="s">
        <v>826</v>
      </c>
      <c r="G82" s="177" t="s">
        <v>808</v>
      </c>
      <c r="H82" s="424">
        <f>'Full price'!G443</f>
        <v>30900</v>
      </c>
      <c r="I82" s="425">
        <f>H82*(1-$I$4)</f>
        <v>30900</v>
      </c>
      <c r="J82" s="1297">
        <f>H83/1.2</f>
        <v>29935</v>
      </c>
      <c r="K82" s="523"/>
      <c r="L82" s="1325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</row>
    <row r="83" spans="1:55" ht="19.05" customHeight="1" x14ac:dyDescent="0.25">
      <c r="A83" s="85"/>
      <c r="B83" s="1304"/>
      <c r="C83" s="454" t="s">
        <v>1080</v>
      </c>
      <c r="D83" s="908"/>
      <c r="E83" s="912"/>
      <c r="F83" s="1298"/>
      <c r="G83" s="437" t="s">
        <v>809</v>
      </c>
      <c r="H83" s="435">
        <f>'Full price'!G444</f>
        <v>35922</v>
      </c>
      <c r="I83" s="436">
        <f t="shared" ref="I83:I92" si="8">H83*(1-$I$4)</f>
        <v>35922</v>
      </c>
      <c r="J83" s="1297"/>
      <c r="K83" s="524"/>
      <c r="L83" s="1326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</row>
    <row r="84" spans="1:55" ht="19.05" customHeight="1" x14ac:dyDescent="0.25">
      <c r="A84" s="25"/>
      <c r="B84" s="1304" t="s">
        <v>629</v>
      </c>
      <c r="C84" s="69" t="s">
        <v>839</v>
      </c>
      <c r="D84" s="908" t="s">
        <v>16</v>
      </c>
      <c r="E84" s="912" t="s">
        <v>14</v>
      </c>
      <c r="F84" s="1298" t="s">
        <v>826</v>
      </c>
      <c r="G84" s="177" t="s">
        <v>808</v>
      </c>
      <c r="H84" s="424">
        <f>'Full price'!G445</f>
        <v>33756</v>
      </c>
      <c r="I84" s="425">
        <f t="shared" si="8"/>
        <v>33756</v>
      </c>
      <c r="J84" s="1297">
        <f>H85/1.2</f>
        <v>31990</v>
      </c>
      <c r="K84" s="523"/>
      <c r="L84" s="1326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</row>
    <row r="85" spans="1:55" ht="19.05" customHeight="1" x14ac:dyDescent="0.25">
      <c r="A85" s="85"/>
      <c r="B85" s="1304"/>
      <c r="C85" s="454" t="s">
        <v>1081</v>
      </c>
      <c r="D85" s="908"/>
      <c r="E85" s="912"/>
      <c r="F85" s="1298"/>
      <c r="G85" s="437" t="s">
        <v>809</v>
      </c>
      <c r="H85" s="435">
        <f>'Full price'!G446</f>
        <v>38388</v>
      </c>
      <c r="I85" s="436">
        <f t="shared" si="8"/>
        <v>38388</v>
      </c>
      <c r="J85" s="1297"/>
      <c r="K85" s="524"/>
      <c r="L85" s="1326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</row>
    <row r="86" spans="1:55" ht="19.05" customHeight="1" x14ac:dyDescent="0.25">
      <c r="A86" s="25"/>
      <c r="B86" s="1304" t="s">
        <v>630</v>
      </c>
      <c r="C86" s="69" t="s">
        <v>840</v>
      </c>
      <c r="D86" s="908" t="s">
        <v>16</v>
      </c>
      <c r="E86" s="912" t="s">
        <v>14</v>
      </c>
      <c r="F86" s="1298" t="s">
        <v>826</v>
      </c>
      <c r="G86" s="177" t="s">
        <v>808</v>
      </c>
      <c r="H86" s="424">
        <f>'Full price'!G447</f>
        <v>34962</v>
      </c>
      <c r="I86" s="425">
        <f t="shared" si="8"/>
        <v>34962</v>
      </c>
      <c r="J86" s="1297">
        <f>H87/1.2</f>
        <v>31990</v>
      </c>
      <c r="K86" s="523"/>
      <c r="L86" s="1326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</row>
    <row r="87" spans="1:55" ht="19.05" customHeight="1" x14ac:dyDescent="0.25">
      <c r="A87" s="85"/>
      <c r="B87" s="1304"/>
      <c r="C87" s="454" t="s">
        <v>1082</v>
      </c>
      <c r="D87" s="908"/>
      <c r="E87" s="912"/>
      <c r="F87" s="1298"/>
      <c r="G87" s="437" t="s">
        <v>809</v>
      </c>
      <c r="H87" s="435">
        <f>'Full price'!G448</f>
        <v>38388</v>
      </c>
      <c r="I87" s="436">
        <f t="shared" si="8"/>
        <v>38388</v>
      </c>
      <c r="J87" s="1297"/>
      <c r="K87" s="524"/>
      <c r="L87" s="1326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</row>
    <row r="88" spans="1:55" ht="19.05" customHeight="1" x14ac:dyDescent="0.25">
      <c r="A88" s="25"/>
      <c r="B88" s="1304" t="s">
        <v>631</v>
      </c>
      <c r="C88" s="69" t="s">
        <v>841</v>
      </c>
      <c r="D88" s="908" t="s">
        <v>16</v>
      </c>
      <c r="E88" s="912" t="s">
        <v>14</v>
      </c>
      <c r="F88" s="1298" t="s">
        <v>826</v>
      </c>
      <c r="G88" s="177" t="s">
        <v>808</v>
      </c>
      <c r="H88" s="424">
        <f>'Full price'!G449</f>
        <v>35364</v>
      </c>
      <c r="I88" s="425">
        <f t="shared" si="8"/>
        <v>35364</v>
      </c>
      <c r="J88" s="1297">
        <f>H89/1.2</f>
        <v>33885</v>
      </c>
      <c r="K88" s="523"/>
      <c r="L88" s="1326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</row>
    <row r="89" spans="1:55" ht="19.05" customHeight="1" x14ac:dyDescent="0.25">
      <c r="A89" s="85"/>
      <c r="B89" s="1304"/>
      <c r="C89" s="454" t="s">
        <v>1083</v>
      </c>
      <c r="D89" s="908"/>
      <c r="E89" s="912"/>
      <c r="F89" s="1298"/>
      <c r="G89" s="437" t="s">
        <v>809</v>
      </c>
      <c r="H89" s="435">
        <f>'Full price'!G450</f>
        <v>40662</v>
      </c>
      <c r="I89" s="436">
        <f t="shared" si="8"/>
        <v>40662</v>
      </c>
      <c r="J89" s="1297"/>
      <c r="K89" s="524"/>
      <c r="L89" s="1326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</row>
    <row r="90" spans="1:55" ht="19.05" customHeight="1" x14ac:dyDescent="0.25">
      <c r="A90" s="25"/>
      <c r="B90" s="1304" t="s">
        <v>632</v>
      </c>
      <c r="C90" s="69" t="s">
        <v>842</v>
      </c>
      <c r="D90" s="908" t="s">
        <v>16</v>
      </c>
      <c r="E90" s="912" t="s">
        <v>14</v>
      </c>
      <c r="F90" s="1298" t="s">
        <v>826</v>
      </c>
      <c r="G90" s="177" t="s">
        <v>808</v>
      </c>
      <c r="H90" s="424">
        <f>'Full price'!G451</f>
        <v>37626</v>
      </c>
      <c r="I90" s="425">
        <f t="shared" si="8"/>
        <v>37626</v>
      </c>
      <c r="J90" s="1297">
        <f>H91/1.2</f>
        <v>35530</v>
      </c>
      <c r="K90" s="523"/>
      <c r="L90" s="1326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</row>
    <row r="91" spans="1:55" ht="19.05" customHeight="1" x14ac:dyDescent="0.25">
      <c r="A91" s="85"/>
      <c r="B91" s="1304"/>
      <c r="C91" s="454" t="s">
        <v>1084</v>
      </c>
      <c r="D91" s="908"/>
      <c r="E91" s="912"/>
      <c r="F91" s="1298"/>
      <c r="G91" s="437" t="s">
        <v>809</v>
      </c>
      <c r="H91" s="435">
        <f>'Full price'!G452</f>
        <v>42636</v>
      </c>
      <c r="I91" s="436">
        <f t="shared" si="8"/>
        <v>42636</v>
      </c>
      <c r="J91" s="1297"/>
      <c r="K91" s="524"/>
      <c r="L91" s="1326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</row>
    <row r="92" spans="1:55" ht="19.05" customHeight="1" x14ac:dyDescent="0.25">
      <c r="A92" s="25"/>
      <c r="B92" s="1304" t="s">
        <v>633</v>
      </c>
      <c r="C92" s="69" t="s">
        <v>843</v>
      </c>
      <c r="D92" s="932" t="s">
        <v>16</v>
      </c>
      <c r="E92" s="933" t="s">
        <v>14</v>
      </c>
      <c r="F92" s="1295" t="s">
        <v>826</v>
      </c>
      <c r="G92" s="434" t="s">
        <v>808</v>
      </c>
      <c r="H92" s="424">
        <f>'Full price'!G453</f>
        <v>38796</v>
      </c>
      <c r="I92" s="425">
        <f t="shared" si="8"/>
        <v>38796</v>
      </c>
      <c r="J92" s="1297">
        <f>H93/1.2</f>
        <v>39200</v>
      </c>
      <c r="K92" s="523"/>
      <c r="L92" s="1326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</row>
    <row r="93" spans="1:55" ht="19.05" customHeight="1" thickBot="1" x14ac:dyDescent="0.3">
      <c r="A93" s="85"/>
      <c r="B93" s="1305"/>
      <c r="C93" s="464" t="s">
        <v>1085</v>
      </c>
      <c r="D93" s="1294"/>
      <c r="E93" s="1019"/>
      <c r="F93" s="1296"/>
      <c r="G93" s="438" t="s">
        <v>809</v>
      </c>
      <c r="H93" s="440">
        <f>'Full price'!G454</f>
        <v>47040</v>
      </c>
      <c r="I93" s="439">
        <f t="shared" ref="I93:I111" si="9">H93*(1-$I$4)</f>
        <v>47040</v>
      </c>
      <c r="J93" s="1297"/>
      <c r="K93" s="524"/>
      <c r="L93" s="1327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</row>
    <row r="94" spans="1:55" ht="19.05" customHeight="1" x14ac:dyDescent="0.25">
      <c r="A94" s="85"/>
      <c r="B94" s="1321" t="s">
        <v>634</v>
      </c>
      <c r="C94" s="73" t="s">
        <v>844</v>
      </c>
      <c r="D94" s="908" t="s">
        <v>16</v>
      </c>
      <c r="E94" s="912" t="s">
        <v>14</v>
      </c>
      <c r="F94" s="1298" t="s">
        <v>826</v>
      </c>
      <c r="G94" s="177" t="s">
        <v>808</v>
      </c>
      <c r="H94" s="424">
        <f>'Full price'!G455</f>
        <v>65148</v>
      </c>
      <c r="I94" s="425">
        <f t="shared" si="9"/>
        <v>65148</v>
      </c>
      <c r="J94" s="1297">
        <f>H95/1.2</f>
        <v>70795</v>
      </c>
      <c r="K94" s="523"/>
      <c r="L94" s="1325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</row>
    <row r="95" spans="1:55" ht="19.05" customHeight="1" x14ac:dyDescent="0.25">
      <c r="A95" s="85"/>
      <c r="B95" s="1304"/>
      <c r="C95" s="454" t="s">
        <v>1086</v>
      </c>
      <c r="D95" s="908"/>
      <c r="E95" s="912"/>
      <c r="F95" s="1298"/>
      <c r="G95" s="437" t="s">
        <v>809</v>
      </c>
      <c r="H95" s="435">
        <f>'Full price'!G456</f>
        <v>84954</v>
      </c>
      <c r="I95" s="436">
        <f t="shared" si="9"/>
        <v>84954</v>
      </c>
      <c r="J95" s="1297"/>
      <c r="K95" s="525"/>
      <c r="L95" s="132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</row>
    <row r="96" spans="1:55" ht="19.05" customHeight="1" x14ac:dyDescent="0.25">
      <c r="A96" s="25"/>
      <c r="B96" s="1304" t="s">
        <v>635</v>
      </c>
      <c r="C96" s="69" t="s">
        <v>845</v>
      </c>
      <c r="D96" s="908" t="s">
        <v>16</v>
      </c>
      <c r="E96" s="912" t="s">
        <v>14</v>
      </c>
      <c r="F96" s="1298" t="s">
        <v>826</v>
      </c>
      <c r="G96" s="177" t="s">
        <v>808</v>
      </c>
      <c r="H96" s="424">
        <f>'Full price'!G457</f>
        <v>68166</v>
      </c>
      <c r="I96" s="425">
        <f t="shared" si="9"/>
        <v>68166</v>
      </c>
      <c r="J96" s="1297">
        <f>H97/1.2</f>
        <v>72530</v>
      </c>
      <c r="K96" s="523"/>
      <c r="L96" s="1326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</row>
    <row r="97" spans="1:55" ht="19.05" customHeight="1" x14ac:dyDescent="0.25">
      <c r="A97" s="25"/>
      <c r="B97" s="1304"/>
      <c r="C97" s="454" t="s">
        <v>1087</v>
      </c>
      <c r="D97" s="908"/>
      <c r="E97" s="912"/>
      <c r="F97" s="1298"/>
      <c r="G97" s="437" t="s">
        <v>809</v>
      </c>
      <c r="H97" s="435">
        <f>'Full price'!G458</f>
        <v>87036</v>
      </c>
      <c r="I97" s="436">
        <f t="shared" si="9"/>
        <v>87036</v>
      </c>
      <c r="J97" s="1297"/>
      <c r="K97" s="525"/>
      <c r="L97" s="1326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</row>
    <row r="98" spans="1:55" ht="19.05" customHeight="1" x14ac:dyDescent="0.25">
      <c r="A98" s="25"/>
      <c r="B98" s="1304" t="s">
        <v>636</v>
      </c>
      <c r="C98" s="69" t="s">
        <v>846</v>
      </c>
      <c r="D98" s="908" t="s">
        <v>16</v>
      </c>
      <c r="E98" s="912" t="s">
        <v>14</v>
      </c>
      <c r="F98" s="1298" t="s">
        <v>826</v>
      </c>
      <c r="G98" s="177" t="s">
        <v>808</v>
      </c>
      <c r="H98" s="424">
        <f>'Full price'!G459</f>
        <v>69264</v>
      </c>
      <c r="I98" s="425">
        <f t="shared" si="9"/>
        <v>69264</v>
      </c>
      <c r="J98" s="1297">
        <f>H99/1.2</f>
        <v>73390</v>
      </c>
      <c r="K98" s="523"/>
      <c r="L98" s="1326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</row>
    <row r="99" spans="1:55" ht="19.05" customHeight="1" x14ac:dyDescent="0.25">
      <c r="A99" s="25"/>
      <c r="B99" s="1304"/>
      <c r="C99" s="454" t="s">
        <v>1088</v>
      </c>
      <c r="D99" s="908"/>
      <c r="E99" s="912"/>
      <c r="F99" s="1298"/>
      <c r="G99" s="437" t="s">
        <v>809</v>
      </c>
      <c r="H99" s="435">
        <f>'Full price'!G460</f>
        <v>88068</v>
      </c>
      <c r="I99" s="436">
        <f t="shared" si="9"/>
        <v>88068</v>
      </c>
      <c r="J99" s="1297"/>
      <c r="K99" s="525"/>
      <c r="L99" s="1326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</row>
    <row r="100" spans="1:55" ht="19.05" customHeight="1" x14ac:dyDescent="0.25">
      <c r="A100" s="25"/>
      <c r="B100" s="1304" t="s">
        <v>637</v>
      </c>
      <c r="C100" s="69" t="s">
        <v>847</v>
      </c>
      <c r="D100" s="908" t="s">
        <v>16</v>
      </c>
      <c r="E100" s="912" t="s">
        <v>14</v>
      </c>
      <c r="F100" s="1298" t="s">
        <v>826</v>
      </c>
      <c r="G100" s="177" t="s">
        <v>808</v>
      </c>
      <c r="H100" s="424">
        <f>'Full price'!G461</f>
        <v>72852</v>
      </c>
      <c r="I100" s="425">
        <f t="shared" si="9"/>
        <v>72852</v>
      </c>
      <c r="J100" s="1297">
        <f>H101/1.2</f>
        <v>79352.5</v>
      </c>
      <c r="K100" s="523"/>
      <c r="L100" s="1326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</row>
    <row r="101" spans="1:55" ht="19.05" customHeight="1" x14ac:dyDescent="0.25">
      <c r="A101" s="25"/>
      <c r="B101" s="1304"/>
      <c r="C101" s="454" t="s">
        <v>1089</v>
      </c>
      <c r="D101" s="908"/>
      <c r="E101" s="912"/>
      <c r="F101" s="1298"/>
      <c r="G101" s="437" t="s">
        <v>809</v>
      </c>
      <c r="H101" s="435">
        <f>'Full price'!G462</f>
        <v>95223</v>
      </c>
      <c r="I101" s="436">
        <f t="shared" si="9"/>
        <v>95223</v>
      </c>
      <c r="J101" s="1297"/>
      <c r="K101" s="525"/>
      <c r="L101" s="1326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</row>
    <row r="102" spans="1:55" ht="19.05" customHeight="1" x14ac:dyDescent="0.25">
      <c r="A102" s="25"/>
      <c r="B102" s="1304" t="s">
        <v>638</v>
      </c>
      <c r="C102" s="69" t="s">
        <v>848</v>
      </c>
      <c r="D102" s="908" t="s">
        <v>16</v>
      </c>
      <c r="E102" s="912" t="s">
        <v>14</v>
      </c>
      <c r="F102" s="1298" t="s">
        <v>826</v>
      </c>
      <c r="G102" s="177" t="s">
        <v>808</v>
      </c>
      <c r="H102" s="424">
        <f>'Full price'!G463</f>
        <v>75930</v>
      </c>
      <c r="I102" s="425">
        <f t="shared" si="9"/>
        <v>75930</v>
      </c>
      <c r="J102" s="1297">
        <f>H103/1.2</f>
        <v>85265</v>
      </c>
      <c r="K102" s="523"/>
      <c r="L102" s="1326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</row>
    <row r="103" spans="1:55" ht="19.05" customHeight="1" x14ac:dyDescent="0.25">
      <c r="A103" s="25"/>
      <c r="B103" s="1304"/>
      <c r="C103" s="454" t="s">
        <v>1090</v>
      </c>
      <c r="D103" s="908"/>
      <c r="E103" s="912"/>
      <c r="F103" s="1298"/>
      <c r="G103" s="437" t="s">
        <v>809</v>
      </c>
      <c r="H103" s="435">
        <f>'Full price'!G464</f>
        <v>102318</v>
      </c>
      <c r="I103" s="436">
        <f t="shared" si="9"/>
        <v>102318</v>
      </c>
      <c r="J103" s="1297"/>
      <c r="K103" s="525"/>
      <c r="L103" s="1326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</row>
    <row r="104" spans="1:55" ht="19.05" customHeight="1" x14ac:dyDescent="0.25">
      <c r="A104" s="25"/>
      <c r="B104" s="1304" t="s">
        <v>639</v>
      </c>
      <c r="C104" s="69" t="s">
        <v>849</v>
      </c>
      <c r="D104" s="932" t="s">
        <v>16</v>
      </c>
      <c r="E104" s="933" t="s">
        <v>14</v>
      </c>
      <c r="F104" s="1295" t="s">
        <v>826</v>
      </c>
      <c r="G104" s="434" t="s">
        <v>808</v>
      </c>
      <c r="H104" s="424">
        <f>'Full price'!G465</f>
        <v>77034</v>
      </c>
      <c r="I104" s="425">
        <f t="shared" si="9"/>
        <v>77034</v>
      </c>
      <c r="J104" s="1297">
        <f>H105/1.2</f>
        <v>90410</v>
      </c>
      <c r="K104" s="523"/>
      <c r="L104" s="1326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</row>
    <row r="105" spans="1:55" ht="19.05" customHeight="1" thickBot="1" x14ac:dyDescent="0.3">
      <c r="A105" s="25"/>
      <c r="B105" s="1305"/>
      <c r="C105" s="464" t="s">
        <v>1091</v>
      </c>
      <c r="D105" s="1294"/>
      <c r="E105" s="1019"/>
      <c r="F105" s="1296"/>
      <c r="G105" s="438" t="s">
        <v>809</v>
      </c>
      <c r="H105" s="440">
        <f>'Full price'!G466</f>
        <v>108492</v>
      </c>
      <c r="I105" s="439">
        <f t="shared" si="9"/>
        <v>108492</v>
      </c>
      <c r="J105" s="1297"/>
      <c r="K105" s="525"/>
      <c r="L105" s="1327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</row>
    <row r="106" spans="1:55" ht="19.05" customHeight="1" x14ac:dyDescent="0.25">
      <c r="A106" s="25"/>
      <c r="B106" s="1321" t="s">
        <v>640</v>
      </c>
      <c r="C106" s="73" t="s">
        <v>850</v>
      </c>
      <c r="D106" s="908" t="s">
        <v>16</v>
      </c>
      <c r="E106" s="912" t="s">
        <v>14</v>
      </c>
      <c r="F106" s="1298" t="s">
        <v>2204</v>
      </c>
      <c r="G106" s="177" t="s">
        <v>808</v>
      </c>
      <c r="H106" s="424">
        <f>'Full price'!G467</f>
        <v>123246</v>
      </c>
      <c r="I106" s="425">
        <f t="shared" si="9"/>
        <v>123246</v>
      </c>
      <c r="J106" s="1297">
        <f>H107/1.2</f>
        <v>134215</v>
      </c>
      <c r="K106" s="433"/>
      <c r="L106" s="497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</row>
    <row r="107" spans="1:55" ht="19.05" customHeight="1" x14ac:dyDescent="0.25">
      <c r="A107" s="25"/>
      <c r="B107" s="1304"/>
      <c r="C107" s="454" t="s">
        <v>1092</v>
      </c>
      <c r="D107" s="908"/>
      <c r="E107" s="912"/>
      <c r="F107" s="1298"/>
      <c r="G107" s="437" t="s">
        <v>809</v>
      </c>
      <c r="H107" s="435">
        <f>'Full price'!G468</f>
        <v>161058</v>
      </c>
      <c r="I107" s="436">
        <f t="shared" si="9"/>
        <v>161058</v>
      </c>
      <c r="J107" s="1297"/>
      <c r="K107" s="526"/>
      <c r="L107" s="498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</row>
    <row r="108" spans="1:55" ht="19.05" customHeight="1" x14ac:dyDescent="0.25">
      <c r="A108" s="25"/>
      <c r="B108" s="1304" t="s">
        <v>641</v>
      </c>
      <c r="C108" s="69" t="s">
        <v>851</v>
      </c>
      <c r="D108" s="908" t="s">
        <v>16</v>
      </c>
      <c r="E108" s="912" t="s">
        <v>14</v>
      </c>
      <c r="F108" s="1298" t="s">
        <v>2204</v>
      </c>
      <c r="G108" s="177" t="s">
        <v>808</v>
      </c>
      <c r="H108" s="424">
        <f>'Full price'!G469</f>
        <v>125814</v>
      </c>
      <c r="I108" s="425">
        <f t="shared" si="9"/>
        <v>125814</v>
      </c>
      <c r="J108" s="1297">
        <f>H109/1.2</f>
        <v>136465</v>
      </c>
      <c r="K108" s="433"/>
      <c r="L108" s="49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</row>
    <row r="109" spans="1:55" ht="19.05" customHeight="1" x14ac:dyDescent="0.25">
      <c r="A109" s="25"/>
      <c r="B109" s="1304"/>
      <c r="C109" s="454" t="s">
        <v>1093</v>
      </c>
      <c r="D109" s="908"/>
      <c r="E109" s="912"/>
      <c r="F109" s="1298"/>
      <c r="G109" s="437" t="s">
        <v>809</v>
      </c>
      <c r="H109" s="435">
        <f>'Full price'!G470</f>
        <v>163758</v>
      </c>
      <c r="I109" s="436">
        <f t="shared" si="9"/>
        <v>163758</v>
      </c>
      <c r="J109" s="1297"/>
      <c r="K109" s="526"/>
      <c r="L109" s="498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</row>
    <row r="110" spans="1:55" ht="19.05" customHeight="1" x14ac:dyDescent="0.25">
      <c r="A110" s="25"/>
      <c r="B110" s="1304" t="s">
        <v>642</v>
      </c>
      <c r="C110" s="69" t="s">
        <v>852</v>
      </c>
      <c r="D110" s="908" t="s">
        <v>16</v>
      </c>
      <c r="E110" s="912" t="s">
        <v>14</v>
      </c>
      <c r="F110" s="1298" t="s">
        <v>2204</v>
      </c>
      <c r="G110" s="177" t="s">
        <v>808</v>
      </c>
      <c r="H110" s="424">
        <f>'Full price'!G471</f>
        <v>126852</v>
      </c>
      <c r="I110" s="425">
        <f t="shared" si="9"/>
        <v>126852</v>
      </c>
      <c r="J110" s="1297">
        <f>H111/1.2</f>
        <v>138330</v>
      </c>
      <c r="K110" s="433"/>
      <c r="L110" s="498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</row>
    <row r="111" spans="1:55" ht="19.05" customHeight="1" x14ac:dyDescent="0.25">
      <c r="A111" s="25"/>
      <c r="B111" s="1304"/>
      <c r="C111" s="454" t="s">
        <v>1094</v>
      </c>
      <c r="D111" s="908"/>
      <c r="E111" s="912"/>
      <c r="F111" s="1298"/>
      <c r="G111" s="437" t="s">
        <v>809</v>
      </c>
      <c r="H111" s="435">
        <f>'Full price'!G472</f>
        <v>165996</v>
      </c>
      <c r="I111" s="436">
        <f t="shared" si="9"/>
        <v>165996</v>
      </c>
      <c r="J111" s="1297"/>
      <c r="K111" s="526"/>
      <c r="L111" s="498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</row>
    <row r="112" spans="1:55" ht="19.05" customHeight="1" x14ac:dyDescent="0.25">
      <c r="A112" s="25"/>
      <c r="B112" s="1304" t="s">
        <v>643</v>
      </c>
      <c r="C112" s="69" t="s">
        <v>853</v>
      </c>
      <c r="D112" s="908" t="s">
        <v>16</v>
      </c>
      <c r="E112" s="912" t="s">
        <v>14</v>
      </c>
      <c r="F112" s="1298" t="s">
        <v>2204</v>
      </c>
      <c r="G112" s="177" t="s">
        <v>808</v>
      </c>
      <c r="H112" s="424">
        <f>'Full price'!G473</f>
        <v>135414</v>
      </c>
      <c r="I112" s="425">
        <f t="shared" ref="I112:I123" si="10">H112*(1-$I$4)</f>
        <v>135414</v>
      </c>
      <c r="J112" s="494"/>
      <c r="K112" s="526"/>
      <c r="L112" s="498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</row>
    <row r="113" spans="1:55" ht="19.05" customHeight="1" x14ac:dyDescent="0.25">
      <c r="A113" s="25"/>
      <c r="B113" s="1304"/>
      <c r="C113" s="454" t="s">
        <v>1095</v>
      </c>
      <c r="D113" s="908"/>
      <c r="E113" s="912"/>
      <c r="F113" s="1298"/>
      <c r="G113" s="437" t="s">
        <v>809</v>
      </c>
      <c r="H113" s="435">
        <f>'Full price'!G474</f>
        <v>178566</v>
      </c>
      <c r="I113" s="436">
        <f t="shared" si="10"/>
        <v>178566</v>
      </c>
      <c r="J113" s="494"/>
      <c r="K113" s="526"/>
      <c r="L113" s="498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</row>
    <row r="114" spans="1:55" ht="19.05" customHeight="1" x14ac:dyDescent="0.25">
      <c r="A114" s="25"/>
      <c r="B114" s="1304" t="s">
        <v>644</v>
      </c>
      <c r="C114" s="69" t="s">
        <v>854</v>
      </c>
      <c r="D114" s="908" t="s">
        <v>16</v>
      </c>
      <c r="E114" s="912" t="s">
        <v>14</v>
      </c>
      <c r="F114" s="1298" t="s">
        <v>2204</v>
      </c>
      <c r="G114" s="177" t="s">
        <v>808</v>
      </c>
      <c r="H114" s="424">
        <f>'Full price'!G475</f>
        <v>137976</v>
      </c>
      <c r="I114" s="425">
        <f t="shared" si="10"/>
        <v>137976</v>
      </c>
      <c r="J114" s="494"/>
      <c r="K114" s="526"/>
      <c r="L114" s="498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</row>
    <row r="115" spans="1:55" ht="19.05" customHeight="1" x14ac:dyDescent="0.25">
      <c r="A115" s="25"/>
      <c r="B115" s="1304"/>
      <c r="C115" s="454" t="s">
        <v>1096</v>
      </c>
      <c r="D115" s="908"/>
      <c r="E115" s="912"/>
      <c r="F115" s="1298"/>
      <c r="G115" s="437" t="s">
        <v>809</v>
      </c>
      <c r="H115" s="435">
        <f>'Full price'!G476</f>
        <v>182232</v>
      </c>
      <c r="I115" s="436">
        <f t="shared" si="10"/>
        <v>182232</v>
      </c>
      <c r="J115" s="494"/>
      <c r="K115" s="526"/>
      <c r="L115" s="498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</row>
    <row r="116" spans="1:55" ht="19.05" customHeight="1" x14ac:dyDescent="0.25">
      <c r="A116" s="25"/>
      <c r="B116" s="1304" t="s">
        <v>645</v>
      </c>
      <c r="C116" s="69" t="s">
        <v>855</v>
      </c>
      <c r="D116" s="932" t="s">
        <v>16</v>
      </c>
      <c r="E116" s="933" t="s">
        <v>14</v>
      </c>
      <c r="F116" s="1295" t="s">
        <v>2204</v>
      </c>
      <c r="G116" s="434" t="s">
        <v>808</v>
      </c>
      <c r="H116" s="493">
        <f>'Full price'!G477</f>
        <v>139020</v>
      </c>
      <c r="I116" s="425">
        <f t="shared" si="10"/>
        <v>139020</v>
      </c>
      <c r="J116" s="494"/>
      <c r="K116" s="526"/>
      <c r="L116" s="498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</row>
    <row r="117" spans="1:55" ht="19.05" customHeight="1" thickBot="1" x14ac:dyDescent="0.3">
      <c r="A117" s="25"/>
      <c r="B117" s="1305"/>
      <c r="C117" s="464" t="s">
        <v>1097</v>
      </c>
      <c r="D117" s="1294"/>
      <c r="E117" s="1019"/>
      <c r="F117" s="1296"/>
      <c r="G117" s="438" t="s">
        <v>809</v>
      </c>
      <c r="H117" s="440">
        <f>'Full price'!G478</f>
        <v>184212</v>
      </c>
      <c r="I117" s="439">
        <f t="shared" si="10"/>
        <v>184212</v>
      </c>
      <c r="J117" s="494"/>
      <c r="K117" s="526"/>
      <c r="L117" s="499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</row>
    <row r="118" spans="1:55" ht="19.05" customHeight="1" x14ac:dyDescent="0.25">
      <c r="A118" s="25"/>
      <c r="B118" s="1304" t="s">
        <v>1117</v>
      </c>
      <c r="C118" s="69" t="s">
        <v>1111</v>
      </c>
      <c r="D118" s="908" t="s">
        <v>16</v>
      </c>
      <c r="E118" s="912" t="s">
        <v>14</v>
      </c>
      <c r="F118" s="1298" t="s">
        <v>2204</v>
      </c>
      <c r="G118" s="177" t="s">
        <v>808</v>
      </c>
      <c r="H118" s="424">
        <f>'Full price'!G479</f>
        <v>213510</v>
      </c>
      <c r="I118" s="425">
        <f t="shared" si="10"/>
        <v>213510</v>
      </c>
      <c r="J118" s="1297">
        <f>H119/1.2</f>
        <v>192245</v>
      </c>
      <c r="K118" s="1291"/>
      <c r="L118" s="498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</row>
    <row r="119" spans="1:55" ht="19.05" customHeight="1" x14ac:dyDescent="0.25">
      <c r="A119" s="25"/>
      <c r="B119" s="1304"/>
      <c r="C119" s="454" t="s">
        <v>1112</v>
      </c>
      <c r="D119" s="908"/>
      <c r="E119" s="912"/>
      <c r="F119" s="1298"/>
      <c r="G119" s="437" t="s">
        <v>809</v>
      </c>
      <c r="H119" s="435">
        <f>'Full price'!G480</f>
        <v>230694</v>
      </c>
      <c r="I119" s="436">
        <f t="shared" si="10"/>
        <v>230694</v>
      </c>
      <c r="J119" s="1297"/>
      <c r="K119" s="1291"/>
      <c r="L119" s="498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</row>
    <row r="120" spans="1:55" ht="19.05" customHeight="1" x14ac:dyDescent="0.25">
      <c r="A120" s="25"/>
      <c r="B120" s="1304" t="s">
        <v>1118</v>
      </c>
      <c r="C120" s="69" t="s">
        <v>1113</v>
      </c>
      <c r="D120" s="908" t="s">
        <v>16</v>
      </c>
      <c r="E120" s="912" t="s">
        <v>14</v>
      </c>
      <c r="F120" s="1298" t="s">
        <v>2204</v>
      </c>
      <c r="G120" s="177" t="s">
        <v>808</v>
      </c>
      <c r="H120" s="424">
        <f>'Full price'!G481</f>
        <v>215826</v>
      </c>
      <c r="I120" s="425">
        <f t="shared" si="10"/>
        <v>215826</v>
      </c>
      <c r="J120" s="1297">
        <f>H121/1.2</f>
        <v>198955</v>
      </c>
      <c r="K120" s="1291"/>
      <c r="L120" s="498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</row>
    <row r="121" spans="1:55" ht="19.05" customHeight="1" x14ac:dyDescent="0.25">
      <c r="A121" s="25"/>
      <c r="B121" s="1304"/>
      <c r="C121" s="454" t="s">
        <v>1114</v>
      </c>
      <c r="D121" s="908"/>
      <c r="E121" s="912"/>
      <c r="F121" s="1298"/>
      <c r="G121" s="437" t="s">
        <v>809</v>
      </c>
      <c r="H121" s="435">
        <f>'Full price'!G482</f>
        <v>238746</v>
      </c>
      <c r="I121" s="436">
        <f t="shared" si="10"/>
        <v>238746</v>
      </c>
      <c r="J121" s="1297"/>
      <c r="K121" s="1291"/>
      <c r="L121" s="498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</row>
    <row r="122" spans="1:55" ht="19.05" customHeight="1" x14ac:dyDescent="0.25">
      <c r="A122" s="25"/>
      <c r="B122" s="1304" t="s">
        <v>1119</v>
      </c>
      <c r="C122" s="69" t="s">
        <v>1115</v>
      </c>
      <c r="D122" s="932" t="s">
        <v>16</v>
      </c>
      <c r="E122" s="933" t="s">
        <v>14</v>
      </c>
      <c r="F122" s="1295" t="s">
        <v>2204</v>
      </c>
      <c r="G122" s="434" t="s">
        <v>808</v>
      </c>
      <c r="H122" s="424">
        <f>'Full price'!G483</f>
        <v>216834</v>
      </c>
      <c r="I122" s="425">
        <f t="shared" si="10"/>
        <v>216834</v>
      </c>
      <c r="J122" s="1297">
        <f>H123/1.2</f>
        <v>203770</v>
      </c>
      <c r="K122" s="1291"/>
      <c r="L122" s="498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</row>
    <row r="123" spans="1:55" ht="19.05" customHeight="1" thickBot="1" x14ac:dyDescent="0.3">
      <c r="A123" s="192"/>
      <c r="B123" s="1305"/>
      <c r="C123" s="464" t="s">
        <v>1116</v>
      </c>
      <c r="D123" s="1294"/>
      <c r="E123" s="1019"/>
      <c r="F123" s="1296"/>
      <c r="G123" s="438" t="s">
        <v>809</v>
      </c>
      <c r="H123" s="440">
        <f>'Full price'!G484</f>
        <v>244524</v>
      </c>
      <c r="I123" s="439">
        <f t="shared" si="10"/>
        <v>244524</v>
      </c>
      <c r="J123" s="1297"/>
      <c r="K123" s="1291"/>
      <c r="L123" s="499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</row>
    <row r="124" spans="1:55" ht="28.8" customHeight="1" x14ac:dyDescent="0.25">
      <c r="A124" s="1320" t="s">
        <v>1120</v>
      </c>
      <c r="B124" s="1320"/>
      <c r="C124" s="1320"/>
      <c r="D124" s="1320"/>
      <c r="E124" s="1320"/>
      <c r="F124" s="1320"/>
      <c r="G124" s="1320"/>
      <c r="H124" s="1320"/>
      <c r="I124" s="1320"/>
      <c r="J124" s="293"/>
      <c r="K124" s="391"/>
      <c r="L124" s="2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</row>
    <row r="125" spans="1:55" ht="5.55" customHeight="1" x14ac:dyDescent="0.25">
      <c r="A125" s="1316"/>
      <c r="B125" s="1316"/>
      <c r="C125" s="1316"/>
      <c r="D125" s="1316"/>
      <c r="E125" s="1316"/>
      <c r="F125" s="1316"/>
      <c r="G125" s="1316"/>
      <c r="H125" s="1316"/>
      <c r="I125" s="1316"/>
      <c r="J125" s="95"/>
      <c r="K125" s="392"/>
      <c r="L125" s="272"/>
      <c r="M125" s="9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</row>
    <row r="126" spans="1:55" s="127" customFormat="1" ht="16.5" customHeight="1" x14ac:dyDescent="0.25">
      <c r="B126" s="128"/>
      <c r="C126" s="128"/>
      <c r="D126" s="128"/>
      <c r="E126" s="128"/>
      <c r="F126" s="128"/>
      <c r="G126" s="128"/>
      <c r="H126" s="128"/>
      <c r="I126" s="128"/>
      <c r="J126" s="128"/>
      <c r="K126" s="392"/>
      <c r="L126" s="27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</row>
    <row r="127" spans="1:55" s="127" customFormat="1" x14ac:dyDescent="0.25">
      <c r="B127" s="128"/>
      <c r="C127" s="128"/>
      <c r="D127" s="128"/>
      <c r="E127" s="128"/>
      <c r="F127" s="128"/>
      <c r="G127" s="128"/>
      <c r="H127" s="128"/>
      <c r="I127" s="128"/>
      <c r="J127" s="128"/>
      <c r="K127" s="392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2"/>
      <c r="AE127" s="132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</row>
    <row r="128" spans="1:55" s="127" customFormat="1" x14ac:dyDescent="0.25">
      <c r="B128" s="128"/>
      <c r="C128" s="128"/>
      <c r="D128" s="128"/>
      <c r="E128" s="128"/>
      <c r="F128" s="128"/>
      <c r="G128" s="128"/>
      <c r="H128" s="128"/>
      <c r="I128" s="128"/>
      <c r="J128" s="128"/>
      <c r="K128" s="392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</row>
    <row r="129" spans="2:55" s="127" customFormat="1" x14ac:dyDescent="0.25">
      <c r="B129" s="128"/>
      <c r="C129" s="128"/>
      <c r="D129" s="128"/>
      <c r="E129" s="128"/>
      <c r="F129" s="128"/>
      <c r="G129" s="128"/>
      <c r="H129" s="128"/>
      <c r="I129" s="128"/>
      <c r="J129" s="128"/>
      <c r="K129" s="392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2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</row>
    <row r="130" spans="2:55" s="127" customFormat="1" x14ac:dyDescent="0.25">
      <c r="B130" s="128"/>
      <c r="C130" s="128"/>
      <c r="D130" s="128"/>
      <c r="E130" s="128"/>
      <c r="F130" s="128"/>
      <c r="G130" s="128"/>
      <c r="H130" s="128"/>
      <c r="I130" s="128"/>
      <c r="J130" s="128"/>
      <c r="K130" s="392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2"/>
      <c r="AE130" s="132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</row>
    <row r="131" spans="2:55" s="127" customFormat="1" x14ac:dyDescent="0.25">
      <c r="B131" s="128"/>
      <c r="C131" s="128"/>
      <c r="D131" s="128"/>
      <c r="E131" s="128"/>
      <c r="F131" s="128"/>
      <c r="G131" s="128"/>
      <c r="H131" s="128"/>
      <c r="I131" s="128"/>
      <c r="J131" s="128"/>
      <c r="K131" s="392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2"/>
      <c r="AZ131" s="132"/>
      <c r="BA131" s="132"/>
      <c r="BB131" s="132"/>
      <c r="BC131" s="132"/>
    </row>
    <row r="132" spans="2:55" s="127" customFormat="1" x14ac:dyDescent="0.25">
      <c r="B132" s="128"/>
      <c r="C132" s="128"/>
      <c r="D132" s="128"/>
      <c r="E132" s="128"/>
      <c r="F132" s="128"/>
      <c r="G132" s="128"/>
      <c r="H132" s="128"/>
      <c r="I132" s="128"/>
      <c r="J132" s="128"/>
      <c r="K132" s="392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  <c r="BA132" s="132"/>
      <c r="BB132" s="132"/>
      <c r="BC132" s="132"/>
    </row>
    <row r="133" spans="2:55" s="127" customFormat="1" x14ac:dyDescent="0.25">
      <c r="B133" s="128"/>
      <c r="C133" s="128"/>
      <c r="D133" s="128"/>
      <c r="E133" s="128"/>
      <c r="F133" s="128"/>
      <c r="G133" s="128"/>
      <c r="H133" s="128"/>
      <c r="I133" s="128"/>
      <c r="J133" s="128"/>
      <c r="K133" s="392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2"/>
      <c r="AR133" s="132"/>
      <c r="AS133" s="132"/>
      <c r="AT133" s="132"/>
      <c r="AU133" s="132"/>
      <c r="AV133" s="132"/>
      <c r="AW133" s="132"/>
      <c r="AX133" s="132"/>
      <c r="AY133" s="132"/>
      <c r="AZ133" s="132"/>
      <c r="BA133" s="132"/>
      <c r="BB133" s="132"/>
      <c r="BC133" s="132"/>
    </row>
    <row r="134" spans="2:55" s="127" customFormat="1" x14ac:dyDescent="0.25">
      <c r="B134" s="128"/>
      <c r="C134" s="128"/>
      <c r="D134" s="128"/>
      <c r="E134" s="128"/>
      <c r="F134" s="128"/>
      <c r="G134" s="128"/>
      <c r="H134" s="128"/>
      <c r="I134" s="128"/>
      <c r="J134" s="128"/>
      <c r="K134" s="392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2"/>
      <c r="BA134" s="132"/>
      <c r="BB134" s="132"/>
      <c r="BC134" s="132"/>
    </row>
    <row r="135" spans="2:55" s="127" customFormat="1" x14ac:dyDescent="0.25">
      <c r="B135" s="128"/>
      <c r="C135" s="128"/>
      <c r="D135" s="128"/>
      <c r="E135" s="128"/>
      <c r="F135" s="128"/>
      <c r="G135" s="128"/>
      <c r="H135" s="128"/>
      <c r="I135" s="128"/>
      <c r="J135" s="128"/>
      <c r="K135" s="392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2"/>
      <c r="AR135" s="132"/>
      <c r="AS135" s="132"/>
      <c r="AT135" s="132"/>
      <c r="AU135" s="132"/>
      <c r="AV135" s="132"/>
      <c r="AW135" s="132"/>
      <c r="AX135" s="132"/>
      <c r="AY135" s="132"/>
      <c r="AZ135" s="132"/>
      <c r="BA135" s="132"/>
      <c r="BB135" s="132"/>
      <c r="BC135" s="132"/>
    </row>
    <row r="136" spans="2:55" s="127" customFormat="1" x14ac:dyDescent="0.25">
      <c r="B136" s="128"/>
      <c r="C136" s="128"/>
      <c r="D136" s="128"/>
      <c r="E136" s="128"/>
      <c r="F136" s="128"/>
      <c r="G136" s="128"/>
      <c r="H136" s="128"/>
      <c r="I136" s="128"/>
      <c r="J136" s="128"/>
      <c r="K136" s="392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2"/>
      <c r="AT136" s="132"/>
      <c r="AU136" s="132"/>
      <c r="AV136" s="132"/>
      <c r="AW136" s="132"/>
      <c r="AX136" s="132"/>
      <c r="AY136" s="132"/>
      <c r="AZ136" s="132"/>
      <c r="BA136" s="132"/>
      <c r="BB136" s="132"/>
      <c r="BC136" s="132"/>
    </row>
    <row r="137" spans="2:55" s="127" customFormat="1" x14ac:dyDescent="0.25">
      <c r="B137" s="128"/>
      <c r="C137" s="128"/>
      <c r="D137" s="128"/>
      <c r="E137" s="128"/>
      <c r="F137" s="128"/>
      <c r="G137" s="128"/>
      <c r="H137" s="128"/>
      <c r="I137" s="128"/>
      <c r="J137" s="128"/>
      <c r="K137" s="392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2"/>
      <c r="AR137" s="132"/>
      <c r="AS137" s="132"/>
      <c r="AT137" s="132"/>
      <c r="AU137" s="132"/>
      <c r="AV137" s="132"/>
      <c r="AW137" s="132"/>
      <c r="AX137" s="132"/>
      <c r="AY137" s="132"/>
      <c r="AZ137" s="132"/>
      <c r="BA137" s="132"/>
      <c r="BB137" s="132"/>
      <c r="BC137" s="132"/>
    </row>
    <row r="138" spans="2:55" s="127" customFormat="1" x14ac:dyDescent="0.25">
      <c r="B138" s="128"/>
      <c r="C138" s="128"/>
      <c r="D138" s="128"/>
      <c r="E138" s="128"/>
      <c r="F138" s="128"/>
      <c r="G138" s="128"/>
      <c r="H138" s="128"/>
      <c r="I138" s="128"/>
      <c r="J138" s="128"/>
      <c r="K138" s="392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2"/>
      <c r="AE138" s="132"/>
      <c r="AF138" s="132"/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</row>
    <row r="139" spans="2:55" s="127" customFormat="1" x14ac:dyDescent="0.25">
      <c r="B139" s="128"/>
      <c r="C139" s="128"/>
      <c r="D139" s="128"/>
      <c r="E139" s="128"/>
      <c r="F139" s="128"/>
      <c r="G139" s="128"/>
      <c r="H139" s="128"/>
      <c r="I139" s="128"/>
      <c r="J139" s="128"/>
      <c r="K139" s="392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2"/>
      <c r="AE139" s="132"/>
      <c r="AF139" s="132"/>
      <c r="AG139" s="132"/>
      <c r="AH139" s="132"/>
      <c r="AI139" s="132"/>
      <c r="AJ139" s="132"/>
      <c r="AK139" s="132"/>
      <c r="AL139" s="132"/>
      <c r="AM139" s="132"/>
      <c r="AN139" s="132"/>
      <c r="AO139" s="132"/>
      <c r="AP139" s="132"/>
      <c r="AQ139" s="132"/>
      <c r="AR139" s="132"/>
      <c r="AS139" s="132"/>
      <c r="AT139" s="132"/>
      <c r="AU139" s="132"/>
      <c r="AV139" s="132"/>
      <c r="AW139" s="132"/>
      <c r="AX139" s="132"/>
      <c r="AY139" s="132"/>
      <c r="AZ139" s="132"/>
      <c r="BA139" s="132"/>
      <c r="BB139" s="132"/>
      <c r="BC139" s="132"/>
    </row>
    <row r="140" spans="2:55" s="127" customFormat="1" x14ac:dyDescent="0.25">
      <c r="B140" s="128"/>
      <c r="C140" s="128"/>
      <c r="D140" s="128"/>
      <c r="E140" s="128"/>
      <c r="F140" s="128"/>
      <c r="G140" s="128"/>
      <c r="H140" s="128"/>
      <c r="I140" s="128"/>
      <c r="J140" s="128"/>
      <c r="K140" s="392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2"/>
      <c r="AT140" s="132"/>
      <c r="AU140" s="132"/>
      <c r="AV140" s="132"/>
      <c r="AW140" s="132"/>
      <c r="AX140" s="132"/>
      <c r="AY140" s="132"/>
      <c r="AZ140" s="132"/>
      <c r="BA140" s="132"/>
      <c r="BB140" s="132"/>
      <c r="BC140" s="132"/>
    </row>
    <row r="141" spans="2:55" s="127" customFormat="1" x14ac:dyDescent="0.25">
      <c r="B141" s="128"/>
      <c r="C141" s="128"/>
      <c r="D141" s="128"/>
      <c r="E141" s="128"/>
      <c r="F141" s="128"/>
      <c r="G141" s="128"/>
      <c r="H141" s="128"/>
      <c r="I141" s="128"/>
      <c r="J141" s="128"/>
      <c r="K141" s="392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2"/>
      <c r="AR141" s="132"/>
      <c r="AS141" s="132"/>
      <c r="AT141" s="132"/>
      <c r="AU141" s="132"/>
      <c r="AV141" s="132"/>
      <c r="AW141" s="132"/>
      <c r="AX141" s="132"/>
      <c r="AY141" s="132"/>
      <c r="AZ141" s="132"/>
      <c r="BA141" s="132"/>
      <c r="BB141" s="132"/>
      <c r="BC141" s="132"/>
    </row>
    <row r="142" spans="2:55" s="127" customFormat="1" x14ac:dyDescent="0.25">
      <c r="B142" s="128"/>
      <c r="C142" s="128"/>
      <c r="D142" s="128"/>
      <c r="E142" s="128"/>
      <c r="F142" s="128"/>
      <c r="G142" s="128"/>
      <c r="H142" s="128"/>
      <c r="I142" s="128"/>
      <c r="J142" s="128"/>
      <c r="K142" s="392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32"/>
      <c r="BB142" s="132"/>
      <c r="BC142" s="132"/>
    </row>
    <row r="143" spans="2:55" s="127" customFormat="1" x14ac:dyDescent="0.25">
      <c r="B143" s="128"/>
      <c r="C143" s="128"/>
      <c r="D143" s="128"/>
      <c r="E143" s="128"/>
      <c r="F143" s="128"/>
      <c r="G143" s="128"/>
      <c r="H143" s="128"/>
      <c r="I143" s="128"/>
      <c r="J143" s="128"/>
      <c r="K143" s="392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2"/>
      <c r="AE143" s="132"/>
      <c r="AF143" s="132"/>
      <c r="AG143" s="132"/>
      <c r="AH143" s="132"/>
      <c r="AI143" s="132"/>
      <c r="AJ143" s="132"/>
      <c r="AK143" s="132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2"/>
      <c r="BA143" s="132"/>
      <c r="BB143" s="132"/>
      <c r="BC143" s="132"/>
    </row>
    <row r="144" spans="2:55" s="127" customFormat="1" x14ac:dyDescent="0.25">
      <c r="B144" s="128"/>
      <c r="C144" s="128"/>
      <c r="D144" s="128"/>
      <c r="E144" s="128"/>
      <c r="F144" s="128"/>
      <c r="G144" s="128"/>
      <c r="H144" s="128"/>
      <c r="I144" s="128"/>
      <c r="J144" s="128"/>
      <c r="K144" s="392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2"/>
      <c r="AE144" s="132"/>
      <c r="AF144" s="132"/>
      <c r="AG144" s="132"/>
      <c r="AH144" s="132"/>
      <c r="AI144" s="132"/>
      <c r="AJ144" s="132"/>
      <c r="AK144" s="132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2"/>
      <c r="AZ144" s="132"/>
      <c r="BA144" s="132"/>
      <c r="BB144" s="132"/>
      <c r="BC144" s="132"/>
    </row>
    <row r="145" spans="2:55" s="127" customFormat="1" x14ac:dyDescent="0.25">
      <c r="B145" s="128"/>
      <c r="C145" s="128"/>
      <c r="D145" s="128"/>
      <c r="E145" s="128"/>
      <c r="F145" s="128"/>
      <c r="G145" s="128"/>
      <c r="H145" s="128"/>
      <c r="I145" s="128"/>
      <c r="J145" s="128"/>
      <c r="K145" s="392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</row>
    <row r="146" spans="2:55" s="127" customFormat="1" x14ac:dyDescent="0.25">
      <c r="B146" s="128"/>
      <c r="C146" s="128"/>
      <c r="D146" s="128"/>
      <c r="E146" s="128"/>
      <c r="F146" s="128"/>
      <c r="G146" s="128"/>
      <c r="H146" s="128"/>
      <c r="I146" s="128"/>
      <c r="J146" s="128"/>
      <c r="K146" s="392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</row>
    <row r="147" spans="2:55" s="127" customFormat="1" x14ac:dyDescent="0.25">
      <c r="B147" s="128"/>
      <c r="C147" s="128"/>
      <c r="D147" s="128"/>
      <c r="E147" s="128"/>
      <c r="F147" s="128"/>
      <c r="G147" s="128"/>
      <c r="H147" s="128"/>
      <c r="I147" s="128"/>
      <c r="J147" s="128"/>
      <c r="K147" s="392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</row>
    <row r="148" spans="2:55" s="127" customFormat="1" x14ac:dyDescent="0.25">
      <c r="B148" s="128"/>
      <c r="C148" s="128"/>
      <c r="D148" s="128"/>
      <c r="E148" s="128"/>
      <c r="F148" s="128"/>
      <c r="G148" s="128"/>
      <c r="H148" s="128"/>
      <c r="I148" s="128"/>
      <c r="J148" s="128"/>
      <c r="K148" s="392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2"/>
      <c r="AZ148" s="132"/>
      <c r="BA148" s="132"/>
      <c r="BB148" s="132"/>
      <c r="BC148" s="132"/>
    </row>
    <row r="149" spans="2:55" s="127" customFormat="1" x14ac:dyDescent="0.25">
      <c r="B149" s="128"/>
      <c r="C149" s="128"/>
      <c r="D149" s="128"/>
      <c r="E149" s="128"/>
      <c r="F149" s="128"/>
      <c r="G149" s="128"/>
      <c r="H149" s="128"/>
      <c r="I149" s="128"/>
      <c r="J149" s="128"/>
      <c r="K149" s="392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  <c r="BA149" s="132"/>
      <c r="BB149" s="132"/>
      <c r="BC149" s="132"/>
    </row>
    <row r="150" spans="2:55" s="127" customFormat="1" x14ac:dyDescent="0.25">
      <c r="B150" s="128"/>
      <c r="C150" s="128"/>
      <c r="D150" s="128"/>
      <c r="E150" s="128"/>
      <c r="F150" s="128"/>
      <c r="G150" s="128"/>
      <c r="H150" s="128"/>
      <c r="I150" s="128"/>
      <c r="J150" s="128"/>
      <c r="K150" s="392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</row>
    <row r="151" spans="2:55" s="127" customFormat="1" x14ac:dyDescent="0.25">
      <c r="B151" s="128"/>
      <c r="C151" s="128"/>
      <c r="D151" s="128"/>
      <c r="E151" s="128"/>
      <c r="F151" s="128"/>
      <c r="G151" s="128"/>
      <c r="H151" s="128"/>
      <c r="I151" s="128"/>
      <c r="J151" s="128"/>
      <c r="K151" s="392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</row>
    <row r="152" spans="2:55" s="127" customFormat="1" x14ac:dyDescent="0.25">
      <c r="B152" s="128"/>
      <c r="C152" s="128"/>
      <c r="D152" s="128"/>
      <c r="E152" s="128"/>
      <c r="F152" s="128"/>
      <c r="G152" s="128"/>
      <c r="H152" s="128"/>
      <c r="I152" s="128"/>
      <c r="J152" s="128"/>
      <c r="K152" s="392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</row>
    <row r="153" spans="2:55" s="127" customFormat="1" x14ac:dyDescent="0.25">
      <c r="B153" s="128"/>
      <c r="C153" s="128"/>
      <c r="D153" s="128"/>
      <c r="E153" s="128"/>
      <c r="F153" s="128"/>
      <c r="G153" s="128"/>
      <c r="H153" s="128"/>
      <c r="I153" s="128"/>
      <c r="J153" s="128"/>
      <c r="K153" s="392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2"/>
      <c r="AE153" s="132"/>
      <c r="AF153" s="132"/>
      <c r="AG153" s="132"/>
      <c r="AH153" s="132"/>
      <c r="AI153" s="132"/>
      <c r="AJ153" s="132"/>
      <c r="AK153" s="132"/>
      <c r="AL153" s="132"/>
      <c r="AM153" s="132"/>
      <c r="AN153" s="132"/>
      <c r="AO153" s="132"/>
      <c r="AP153" s="132"/>
      <c r="AQ153" s="132"/>
      <c r="AR153" s="132"/>
      <c r="AS153" s="132"/>
      <c r="AT153" s="132"/>
      <c r="AU153" s="132"/>
      <c r="AV153" s="132"/>
      <c r="AW153" s="132"/>
      <c r="AX153" s="132"/>
      <c r="AY153" s="132"/>
      <c r="AZ153" s="132"/>
      <c r="BA153" s="132"/>
      <c r="BB153" s="132"/>
      <c r="BC153" s="132"/>
    </row>
    <row r="154" spans="2:55" s="127" customFormat="1" x14ac:dyDescent="0.25">
      <c r="B154" s="128"/>
      <c r="C154" s="128"/>
      <c r="D154" s="128"/>
      <c r="E154" s="128"/>
      <c r="F154" s="128"/>
      <c r="G154" s="128"/>
      <c r="H154" s="128"/>
      <c r="I154" s="128"/>
      <c r="J154" s="128"/>
      <c r="K154" s="392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</row>
    <row r="155" spans="2:55" s="127" customFormat="1" x14ac:dyDescent="0.25">
      <c r="B155" s="128"/>
      <c r="C155" s="128"/>
      <c r="D155" s="128"/>
      <c r="E155" s="128"/>
      <c r="F155" s="128"/>
      <c r="G155" s="128"/>
      <c r="H155" s="128"/>
      <c r="I155" s="128"/>
      <c r="J155" s="128"/>
      <c r="K155" s="392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2"/>
      <c r="AE155" s="132"/>
      <c r="AF155" s="132"/>
      <c r="AG155" s="132"/>
      <c r="AH155" s="132"/>
      <c r="AI155" s="132"/>
      <c r="AJ155" s="132"/>
      <c r="AK155" s="132"/>
      <c r="AL155" s="132"/>
      <c r="AM155" s="132"/>
      <c r="AN155" s="132"/>
      <c r="AO155" s="132"/>
      <c r="AP155" s="132"/>
      <c r="AQ155" s="132"/>
      <c r="AR155" s="132"/>
      <c r="AS155" s="132"/>
      <c r="AT155" s="132"/>
      <c r="AU155" s="132"/>
      <c r="AV155" s="132"/>
      <c r="AW155" s="132"/>
      <c r="AX155" s="132"/>
      <c r="AY155" s="132"/>
      <c r="AZ155" s="132"/>
      <c r="BA155" s="132"/>
      <c r="BB155" s="132"/>
      <c r="BC155" s="132"/>
    </row>
    <row r="156" spans="2:55" s="127" customFormat="1" x14ac:dyDescent="0.25">
      <c r="B156" s="128"/>
      <c r="C156" s="128"/>
      <c r="D156" s="128"/>
      <c r="E156" s="128"/>
      <c r="F156" s="128"/>
      <c r="G156" s="128"/>
      <c r="H156" s="128"/>
      <c r="I156" s="128"/>
      <c r="J156" s="128"/>
      <c r="K156" s="392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</row>
    <row r="157" spans="2:55" s="127" customFormat="1" x14ac:dyDescent="0.25">
      <c r="B157" s="128"/>
      <c r="C157" s="128"/>
      <c r="D157" s="128"/>
      <c r="E157" s="128"/>
      <c r="F157" s="128"/>
      <c r="G157" s="128"/>
      <c r="H157" s="128"/>
      <c r="I157" s="128"/>
      <c r="J157" s="128"/>
      <c r="K157" s="392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2"/>
      <c r="AE157" s="132"/>
      <c r="AF157" s="132"/>
      <c r="AG157" s="132"/>
      <c r="AH157" s="132"/>
      <c r="AI157" s="132"/>
      <c r="AJ157" s="132"/>
      <c r="AK157" s="132"/>
      <c r="AL157" s="132"/>
      <c r="AM157" s="132"/>
      <c r="AN157" s="132"/>
      <c r="AO157" s="132"/>
      <c r="AP157" s="132"/>
      <c r="AQ157" s="132"/>
      <c r="AR157" s="132"/>
      <c r="AS157" s="132"/>
      <c r="AT157" s="132"/>
      <c r="AU157" s="132"/>
      <c r="AV157" s="132"/>
      <c r="AW157" s="132"/>
      <c r="AX157" s="132"/>
      <c r="AY157" s="132"/>
      <c r="AZ157" s="132"/>
      <c r="BA157" s="132"/>
      <c r="BB157" s="132"/>
      <c r="BC157" s="132"/>
    </row>
    <row r="158" spans="2:55" s="127" customFormat="1" x14ac:dyDescent="0.25">
      <c r="B158" s="128"/>
      <c r="C158" s="128"/>
      <c r="D158" s="128"/>
      <c r="E158" s="128"/>
      <c r="F158" s="128"/>
      <c r="G158" s="128"/>
      <c r="H158" s="128"/>
      <c r="I158" s="128"/>
      <c r="J158" s="128"/>
      <c r="K158" s="392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  <c r="BB158" s="132"/>
      <c r="BC158" s="132"/>
    </row>
    <row r="159" spans="2:55" s="127" customFormat="1" x14ac:dyDescent="0.25">
      <c r="B159" s="128"/>
      <c r="C159" s="128"/>
      <c r="D159" s="128"/>
      <c r="E159" s="128"/>
      <c r="F159" s="128"/>
      <c r="G159" s="128"/>
      <c r="H159" s="128"/>
      <c r="I159" s="128"/>
      <c r="J159" s="128"/>
      <c r="K159" s="392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2"/>
      <c r="AE159" s="132"/>
      <c r="AF159" s="132"/>
      <c r="AG159" s="132"/>
      <c r="AH159" s="132"/>
      <c r="AI159" s="132"/>
      <c r="AJ159" s="132"/>
      <c r="AK159" s="132"/>
      <c r="AL159" s="132"/>
      <c r="AM159" s="132"/>
      <c r="AN159" s="132"/>
      <c r="AO159" s="132"/>
      <c r="AP159" s="132"/>
      <c r="AQ159" s="132"/>
      <c r="AR159" s="132"/>
      <c r="AS159" s="132"/>
      <c r="AT159" s="132"/>
      <c r="AU159" s="132"/>
      <c r="AV159" s="132"/>
      <c r="AW159" s="132"/>
      <c r="AX159" s="132"/>
      <c r="AY159" s="132"/>
      <c r="AZ159" s="132"/>
      <c r="BA159" s="132"/>
      <c r="BB159" s="132"/>
      <c r="BC159" s="132"/>
    </row>
    <row r="160" spans="2:55" s="127" customFormat="1" x14ac:dyDescent="0.25">
      <c r="B160" s="128"/>
      <c r="C160" s="128"/>
      <c r="D160" s="128"/>
      <c r="E160" s="128"/>
      <c r="F160" s="128"/>
      <c r="G160" s="128"/>
      <c r="H160" s="128"/>
      <c r="I160" s="128"/>
      <c r="J160" s="128"/>
      <c r="K160" s="392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2"/>
      <c r="AR160" s="132"/>
      <c r="AS160" s="132"/>
      <c r="AT160" s="132"/>
      <c r="AU160" s="132"/>
      <c r="AV160" s="132"/>
      <c r="AW160" s="132"/>
      <c r="AX160" s="132"/>
      <c r="AY160" s="132"/>
      <c r="AZ160" s="132"/>
      <c r="BA160" s="132"/>
      <c r="BB160" s="132"/>
      <c r="BC160" s="132"/>
    </row>
    <row r="161" spans="2:55" s="127" customFormat="1" x14ac:dyDescent="0.25">
      <c r="B161" s="128"/>
      <c r="C161" s="128"/>
      <c r="D161" s="128"/>
      <c r="E161" s="128"/>
      <c r="F161" s="128"/>
      <c r="G161" s="128"/>
      <c r="H161" s="128"/>
      <c r="I161" s="128"/>
      <c r="J161" s="128"/>
      <c r="K161" s="392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</row>
    <row r="162" spans="2:55" s="127" customFormat="1" x14ac:dyDescent="0.25">
      <c r="B162" s="128"/>
      <c r="C162" s="128"/>
      <c r="D162" s="128"/>
      <c r="E162" s="128"/>
      <c r="F162" s="128"/>
      <c r="G162" s="128"/>
      <c r="H162" s="128"/>
      <c r="I162" s="128"/>
      <c r="J162" s="128"/>
      <c r="K162" s="392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</row>
    <row r="163" spans="2:55" s="127" customFormat="1" x14ac:dyDescent="0.25">
      <c r="B163" s="128"/>
      <c r="C163" s="128"/>
      <c r="D163" s="128"/>
      <c r="E163" s="128"/>
      <c r="F163" s="128"/>
      <c r="G163" s="128"/>
      <c r="H163" s="128"/>
      <c r="I163" s="128"/>
      <c r="J163" s="128"/>
      <c r="K163" s="392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2"/>
      <c r="AE163" s="132"/>
      <c r="AF163" s="132"/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</row>
    <row r="164" spans="2:55" s="127" customFormat="1" x14ac:dyDescent="0.25">
      <c r="B164" s="128"/>
      <c r="C164" s="128"/>
      <c r="D164" s="128"/>
      <c r="E164" s="128"/>
      <c r="F164" s="128"/>
      <c r="G164" s="128"/>
      <c r="H164" s="128"/>
      <c r="I164" s="128"/>
      <c r="J164" s="128"/>
      <c r="K164" s="392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</row>
    <row r="165" spans="2:55" s="127" customFormat="1" x14ac:dyDescent="0.25">
      <c r="B165" s="128"/>
      <c r="C165" s="128"/>
      <c r="D165" s="128"/>
      <c r="E165" s="128"/>
      <c r="F165" s="128"/>
      <c r="G165" s="128"/>
      <c r="H165" s="128"/>
      <c r="I165" s="128"/>
      <c r="J165" s="128"/>
      <c r="K165" s="392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2"/>
      <c r="AE165" s="132"/>
      <c r="AF165" s="132"/>
      <c r="AG165" s="132"/>
      <c r="AH165" s="132"/>
      <c r="AI165" s="132"/>
      <c r="AJ165" s="132"/>
      <c r="AK165" s="132"/>
      <c r="AL165" s="132"/>
      <c r="AM165" s="132"/>
      <c r="AN165" s="132"/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</row>
    <row r="166" spans="2:55" s="127" customFormat="1" x14ac:dyDescent="0.25">
      <c r="B166" s="128"/>
      <c r="C166" s="128"/>
      <c r="D166" s="128"/>
      <c r="E166" s="128"/>
      <c r="F166" s="128"/>
      <c r="G166" s="128"/>
      <c r="H166" s="128"/>
      <c r="I166" s="128"/>
      <c r="J166" s="128"/>
      <c r="K166" s="392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</row>
    <row r="167" spans="2:55" s="127" customFormat="1" x14ac:dyDescent="0.25">
      <c r="B167" s="128"/>
      <c r="C167" s="128"/>
      <c r="D167" s="128"/>
      <c r="E167" s="128"/>
      <c r="F167" s="128"/>
      <c r="G167" s="128"/>
      <c r="H167" s="128"/>
      <c r="I167" s="128"/>
      <c r="J167" s="128"/>
      <c r="K167" s="392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2"/>
      <c r="AE167" s="132"/>
      <c r="AF167" s="132"/>
      <c r="AG167" s="132"/>
      <c r="AH167" s="132"/>
      <c r="AI167" s="132"/>
      <c r="AJ167" s="132"/>
      <c r="AK167" s="132"/>
      <c r="AL167" s="132"/>
      <c r="AM167" s="132"/>
      <c r="AN167" s="132"/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</row>
    <row r="168" spans="2:55" s="127" customFormat="1" x14ac:dyDescent="0.25">
      <c r="B168" s="128"/>
      <c r="C168" s="128"/>
      <c r="D168" s="128"/>
      <c r="E168" s="128"/>
      <c r="F168" s="128"/>
      <c r="G168" s="128"/>
      <c r="H168" s="128"/>
      <c r="I168" s="128"/>
      <c r="J168" s="128"/>
      <c r="K168" s="392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2"/>
      <c r="AE168" s="132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</row>
    <row r="169" spans="2:55" s="127" customFormat="1" x14ac:dyDescent="0.25">
      <c r="B169" s="128"/>
      <c r="C169" s="128"/>
      <c r="D169" s="128"/>
      <c r="E169" s="128"/>
      <c r="F169" s="128"/>
      <c r="G169" s="128"/>
      <c r="H169" s="128"/>
      <c r="I169" s="128"/>
      <c r="J169" s="128"/>
      <c r="K169" s="392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2"/>
      <c r="AE169" s="132"/>
      <c r="AF169" s="132"/>
      <c r="AG169" s="132"/>
      <c r="AH169" s="132"/>
      <c r="AI169" s="132"/>
      <c r="AJ169" s="132"/>
      <c r="AK169" s="132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</row>
    <row r="170" spans="2:55" s="127" customFormat="1" x14ac:dyDescent="0.25">
      <c r="B170" s="128"/>
      <c r="C170" s="128"/>
      <c r="D170" s="128"/>
      <c r="E170" s="128"/>
      <c r="F170" s="128"/>
      <c r="G170" s="128"/>
      <c r="H170" s="128"/>
      <c r="I170" s="128"/>
      <c r="J170" s="128"/>
      <c r="K170" s="392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2"/>
      <c r="AE170" s="132"/>
      <c r="AF170" s="132"/>
      <c r="AG170" s="132"/>
      <c r="AH170" s="132"/>
      <c r="AI170" s="132"/>
      <c r="AJ170" s="132"/>
      <c r="AK170" s="132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</row>
    <row r="171" spans="2:55" s="127" customFormat="1" x14ac:dyDescent="0.25">
      <c r="B171" s="128"/>
      <c r="C171" s="128"/>
      <c r="D171" s="128"/>
      <c r="E171" s="128"/>
      <c r="F171" s="128"/>
      <c r="G171" s="128"/>
      <c r="H171" s="128"/>
      <c r="I171" s="128"/>
      <c r="J171" s="128"/>
      <c r="K171" s="392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2"/>
      <c r="AE171" s="132"/>
      <c r="AF171" s="132"/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</row>
    <row r="172" spans="2:55" s="127" customFormat="1" x14ac:dyDescent="0.25">
      <c r="B172" s="128"/>
      <c r="C172" s="128"/>
      <c r="D172" s="128"/>
      <c r="E172" s="128"/>
      <c r="F172" s="128"/>
      <c r="G172" s="128"/>
      <c r="H172" s="128"/>
      <c r="I172" s="128"/>
      <c r="J172" s="128"/>
      <c r="K172" s="392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2"/>
      <c r="AE172" s="132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2"/>
      <c r="AR172" s="132"/>
      <c r="AS172" s="132"/>
      <c r="AT172" s="132"/>
      <c r="AU172" s="132"/>
      <c r="AV172" s="132"/>
      <c r="AW172" s="132"/>
      <c r="AX172" s="132"/>
      <c r="AY172" s="132"/>
      <c r="AZ172" s="132"/>
      <c r="BA172" s="132"/>
      <c r="BB172" s="132"/>
      <c r="BC172" s="132"/>
    </row>
    <row r="173" spans="2:55" s="127" customFormat="1" x14ac:dyDescent="0.25">
      <c r="B173" s="128"/>
      <c r="C173" s="128"/>
      <c r="D173" s="128"/>
      <c r="E173" s="128"/>
      <c r="F173" s="128"/>
      <c r="G173" s="128"/>
      <c r="H173" s="128"/>
      <c r="I173" s="128"/>
      <c r="J173" s="128"/>
      <c r="K173" s="392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2"/>
      <c r="AE173" s="132"/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</row>
    <row r="174" spans="2:55" s="127" customFormat="1" x14ac:dyDescent="0.25">
      <c r="B174" s="128"/>
      <c r="C174" s="128"/>
      <c r="D174" s="128"/>
      <c r="E174" s="128"/>
      <c r="F174" s="128"/>
      <c r="G174" s="128"/>
      <c r="H174" s="128"/>
      <c r="I174" s="128"/>
      <c r="J174" s="128"/>
      <c r="K174" s="392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2"/>
      <c r="AE174" s="132"/>
      <c r="AF174" s="132"/>
      <c r="AG174" s="132"/>
      <c r="AH174" s="132"/>
      <c r="AI174" s="132"/>
      <c r="AJ174" s="132"/>
      <c r="AK174" s="132"/>
      <c r="AL174" s="132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</row>
  </sheetData>
  <sheetProtection algorithmName="SHA-512" hashValue="N0LZ6byK/1fO0tHo8pBeXA07ZhK+hqNRFccBOsV0ZwHxN/PsRY5wR9h0zz+c17vrKmUHJrzf6EvDeGEh3TW7ww==" saltValue="m3KoIHjjdZNMHnMGwE6X+g==" spinCount="100000" sheet="1" objects="1" scenarios="1"/>
  <mergeCells count="361">
    <mergeCell ref="J60:J61"/>
    <mergeCell ref="E58:E59"/>
    <mergeCell ref="E94:E95"/>
    <mergeCell ref="B114:B115"/>
    <mergeCell ref="D114:D115"/>
    <mergeCell ref="E114:E115"/>
    <mergeCell ref="F114:F115"/>
    <mergeCell ref="J106:J107"/>
    <mergeCell ref="J108:J109"/>
    <mergeCell ref="J110:J111"/>
    <mergeCell ref="F94:F95"/>
    <mergeCell ref="J94:J95"/>
    <mergeCell ref="F58:F59"/>
    <mergeCell ref="I66:I67"/>
    <mergeCell ref="J68:J69"/>
    <mergeCell ref="G68:G69"/>
    <mergeCell ref="J82:J83"/>
    <mergeCell ref="J92:J93"/>
    <mergeCell ref="I68:I69"/>
    <mergeCell ref="F102:F103"/>
    <mergeCell ref="B106:B107"/>
    <mergeCell ref="D106:D107"/>
    <mergeCell ref="E106:E107"/>
    <mergeCell ref="F106:F107"/>
    <mergeCell ref="B112:B113"/>
    <mergeCell ref="D112:D113"/>
    <mergeCell ref="E112:E113"/>
    <mergeCell ref="F112:F113"/>
    <mergeCell ref="B108:B109"/>
    <mergeCell ref="D108:D109"/>
    <mergeCell ref="E108:E109"/>
    <mergeCell ref="F108:F109"/>
    <mergeCell ref="B110:B111"/>
    <mergeCell ref="D110:D111"/>
    <mergeCell ref="E110:E111"/>
    <mergeCell ref="F110:F111"/>
    <mergeCell ref="E122:E123"/>
    <mergeCell ref="F122:F123"/>
    <mergeCell ref="J122:J123"/>
    <mergeCell ref="B118:B119"/>
    <mergeCell ref="D118:D119"/>
    <mergeCell ref="E118:E119"/>
    <mergeCell ref="F118:F119"/>
    <mergeCell ref="J118:J119"/>
    <mergeCell ref="B120:B121"/>
    <mergeCell ref="D120:D121"/>
    <mergeCell ref="E120:E121"/>
    <mergeCell ref="F120:F121"/>
    <mergeCell ref="J120:J121"/>
    <mergeCell ref="L94:L105"/>
    <mergeCell ref="B96:B97"/>
    <mergeCell ref="D96:D97"/>
    <mergeCell ref="E96:E97"/>
    <mergeCell ref="F96:F97"/>
    <mergeCell ref="J96:J97"/>
    <mergeCell ref="B98:B99"/>
    <mergeCell ref="D98:D99"/>
    <mergeCell ref="E98:E99"/>
    <mergeCell ref="F98:F99"/>
    <mergeCell ref="J98:J99"/>
    <mergeCell ref="B100:B101"/>
    <mergeCell ref="D100:D101"/>
    <mergeCell ref="E100:E101"/>
    <mergeCell ref="F100:F101"/>
    <mergeCell ref="J100:J101"/>
    <mergeCell ref="B104:B105"/>
    <mergeCell ref="D104:D105"/>
    <mergeCell ref="E104:E105"/>
    <mergeCell ref="F104:F105"/>
    <mergeCell ref="J104:J105"/>
    <mergeCell ref="J102:J103"/>
    <mergeCell ref="B94:B95"/>
    <mergeCell ref="D94:D95"/>
    <mergeCell ref="L82:L93"/>
    <mergeCell ref="B84:B85"/>
    <mergeCell ref="D84:D85"/>
    <mergeCell ref="E84:E85"/>
    <mergeCell ref="F84:F85"/>
    <mergeCell ref="J84:J85"/>
    <mergeCell ref="B86:B87"/>
    <mergeCell ref="D86:D87"/>
    <mergeCell ref="E86:E87"/>
    <mergeCell ref="F86:F87"/>
    <mergeCell ref="J86:J87"/>
    <mergeCell ref="B88:B89"/>
    <mergeCell ref="D88:D89"/>
    <mergeCell ref="E88:E89"/>
    <mergeCell ref="F88:F89"/>
    <mergeCell ref="J88:J89"/>
    <mergeCell ref="B90:B91"/>
    <mergeCell ref="D90:D91"/>
    <mergeCell ref="E90:E91"/>
    <mergeCell ref="F90:F91"/>
    <mergeCell ref="J90:J91"/>
    <mergeCell ref="B92:B93"/>
    <mergeCell ref="E92:E93"/>
    <mergeCell ref="F92:F93"/>
    <mergeCell ref="L76:L81"/>
    <mergeCell ref="B78:B79"/>
    <mergeCell ref="D78:D79"/>
    <mergeCell ref="E78:E79"/>
    <mergeCell ref="F78:F79"/>
    <mergeCell ref="H78:H79"/>
    <mergeCell ref="I78:I79"/>
    <mergeCell ref="J78:J79"/>
    <mergeCell ref="K78:K79"/>
    <mergeCell ref="B80:B81"/>
    <mergeCell ref="D80:D81"/>
    <mergeCell ref="E80:E81"/>
    <mergeCell ref="F80:F81"/>
    <mergeCell ref="H80:H81"/>
    <mergeCell ref="I80:I81"/>
    <mergeCell ref="J80:J81"/>
    <mergeCell ref="K80:K81"/>
    <mergeCell ref="G80:G81"/>
    <mergeCell ref="J76:J77"/>
    <mergeCell ref="K76:K77"/>
    <mergeCell ref="L66:L67"/>
    <mergeCell ref="L68:L69"/>
    <mergeCell ref="L72:L73"/>
    <mergeCell ref="J7:J8"/>
    <mergeCell ref="K72:K73"/>
    <mergeCell ref="K64:K65"/>
    <mergeCell ref="J14:J15"/>
    <mergeCell ref="J16:J17"/>
    <mergeCell ref="J18:J19"/>
    <mergeCell ref="J20:J21"/>
    <mergeCell ref="J22:J23"/>
    <mergeCell ref="K10:K11"/>
    <mergeCell ref="K12:K13"/>
    <mergeCell ref="K66:K67"/>
    <mergeCell ref="K14:K15"/>
    <mergeCell ref="K70:K71"/>
    <mergeCell ref="L70:L71"/>
    <mergeCell ref="J72:J73"/>
    <mergeCell ref="J66:J67"/>
    <mergeCell ref="K7:K8"/>
    <mergeCell ref="J24:J25"/>
    <mergeCell ref="K18:K19"/>
    <mergeCell ref="K16:K17"/>
    <mergeCell ref="J10:J11"/>
    <mergeCell ref="J48:J49"/>
    <mergeCell ref="J28:J29"/>
    <mergeCell ref="J38:J39"/>
    <mergeCell ref="L64:L65"/>
    <mergeCell ref="B60:B61"/>
    <mergeCell ref="D60:D61"/>
    <mergeCell ref="E60:E61"/>
    <mergeCell ref="F60:F61"/>
    <mergeCell ref="A7:A8"/>
    <mergeCell ref="B7:B8"/>
    <mergeCell ref="C7:C8"/>
    <mergeCell ref="D7:D8"/>
    <mergeCell ref="E7:E8"/>
    <mergeCell ref="F7:F8"/>
    <mergeCell ref="B20:B21"/>
    <mergeCell ref="D20:D21"/>
    <mergeCell ref="E20:E21"/>
    <mergeCell ref="F20:F21"/>
    <mergeCell ref="E18:E19"/>
    <mergeCell ref="J64:J65"/>
    <mergeCell ref="E64:E65"/>
    <mergeCell ref="J12:J13"/>
    <mergeCell ref="G10:G11"/>
    <mergeCell ref="G12:G13"/>
    <mergeCell ref="I4:I5"/>
    <mergeCell ref="A6:I6"/>
    <mergeCell ref="G7:G8"/>
    <mergeCell ref="L14:L19"/>
    <mergeCell ref="L20:L31"/>
    <mergeCell ref="L32:L43"/>
    <mergeCell ref="F42:F43"/>
    <mergeCell ref="J26:J27"/>
    <mergeCell ref="J36:J37"/>
    <mergeCell ref="D26:D27"/>
    <mergeCell ref="J32:J33"/>
    <mergeCell ref="J34:J35"/>
    <mergeCell ref="J30:J31"/>
    <mergeCell ref="E26:E27"/>
    <mergeCell ref="F26:F27"/>
    <mergeCell ref="E34:E35"/>
    <mergeCell ref="F34:F35"/>
    <mergeCell ref="J40:J41"/>
    <mergeCell ref="J42:J43"/>
    <mergeCell ref="D34:D35"/>
    <mergeCell ref="E28:E29"/>
    <mergeCell ref="F28:F29"/>
    <mergeCell ref="B26:B27"/>
    <mergeCell ref="B24:B25"/>
    <mergeCell ref="J44:J45"/>
    <mergeCell ref="J46:J47"/>
    <mergeCell ref="E42:E43"/>
    <mergeCell ref="J58:J59"/>
    <mergeCell ref="B22:B23"/>
    <mergeCell ref="D22:D23"/>
    <mergeCell ref="E22:E23"/>
    <mergeCell ref="F22:F23"/>
    <mergeCell ref="B46:B47"/>
    <mergeCell ref="D46:D47"/>
    <mergeCell ref="E46:E47"/>
    <mergeCell ref="F46:F47"/>
    <mergeCell ref="D36:D37"/>
    <mergeCell ref="E36:E37"/>
    <mergeCell ref="F36:F37"/>
    <mergeCell ref="D40:D41"/>
    <mergeCell ref="E40:E41"/>
    <mergeCell ref="F40:F41"/>
    <mergeCell ref="E24:E25"/>
    <mergeCell ref="F24:F25"/>
    <mergeCell ref="B30:B31"/>
    <mergeCell ref="F32:F33"/>
    <mergeCell ref="B28:B29"/>
    <mergeCell ref="D28:D29"/>
    <mergeCell ref="E66:E67"/>
    <mergeCell ref="F66:F67"/>
    <mergeCell ref="H66:H67"/>
    <mergeCell ref="G66:G67"/>
    <mergeCell ref="F30:F31"/>
    <mergeCell ref="E48:E49"/>
    <mergeCell ref="F48:F49"/>
    <mergeCell ref="B40:B41"/>
    <mergeCell ref="B36:B37"/>
    <mergeCell ref="B38:B39"/>
    <mergeCell ref="B42:B43"/>
    <mergeCell ref="D42:D43"/>
    <mergeCell ref="B34:B35"/>
    <mergeCell ref="B48:B49"/>
    <mergeCell ref="D48:D49"/>
    <mergeCell ref="D30:D31"/>
    <mergeCell ref="E30:E31"/>
    <mergeCell ref="H64:H65"/>
    <mergeCell ref="A125:I125"/>
    <mergeCell ref="B72:B73"/>
    <mergeCell ref="D72:D73"/>
    <mergeCell ref="E72:E73"/>
    <mergeCell ref="F72:F73"/>
    <mergeCell ref="H72:H73"/>
    <mergeCell ref="I72:I73"/>
    <mergeCell ref="A124:I124"/>
    <mergeCell ref="A75:I75"/>
    <mergeCell ref="G72:G73"/>
    <mergeCell ref="G76:G77"/>
    <mergeCell ref="G78:G79"/>
    <mergeCell ref="A74:I74"/>
    <mergeCell ref="B76:B77"/>
    <mergeCell ref="D76:D77"/>
    <mergeCell ref="E76:E77"/>
    <mergeCell ref="F76:F77"/>
    <mergeCell ref="H76:H77"/>
    <mergeCell ref="I76:I77"/>
    <mergeCell ref="B82:B83"/>
    <mergeCell ref="D82:D83"/>
    <mergeCell ref="D92:D93"/>
    <mergeCell ref="B122:B123"/>
    <mergeCell ref="D122:D123"/>
    <mergeCell ref="D24:D25"/>
    <mergeCell ref="D38:D39"/>
    <mergeCell ref="E38:E39"/>
    <mergeCell ref="F38:F39"/>
    <mergeCell ref="B32:B33"/>
    <mergeCell ref="D32:D33"/>
    <mergeCell ref="E32:E33"/>
    <mergeCell ref="B64:B65"/>
    <mergeCell ref="D64:D65"/>
    <mergeCell ref="F64:F65"/>
    <mergeCell ref="B56:B57"/>
    <mergeCell ref="D56:D57"/>
    <mergeCell ref="E56:E57"/>
    <mergeCell ref="F56:F57"/>
    <mergeCell ref="A63:I63"/>
    <mergeCell ref="A62:I62"/>
    <mergeCell ref="B58:B59"/>
    <mergeCell ref="D58:D59"/>
    <mergeCell ref="G64:G65"/>
    <mergeCell ref="B44:B45"/>
    <mergeCell ref="D44:D45"/>
    <mergeCell ref="E44:E45"/>
    <mergeCell ref="F44:F45"/>
    <mergeCell ref="G18:G19"/>
    <mergeCell ref="A9:I9"/>
    <mergeCell ref="F14:F15"/>
    <mergeCell ref="H14:H15"/>
    <mergeCell ref="F18:F19"/>
    <mergeCell ref="H18:H19"/>
    <mergeCell ref="I18:I19"/>
    <mergeCell ref="B18:B19"/>
    <mergeCell ref="D18:D19"/>
    <mergeCell ref="B10:B11"/>
    <mergeCell ref="D10:D11"/>
    <mergeCell ref="E10:E11"/>
    <mergeCell ref="F10:F11"/>
    <mergeCell ref="H10:H11"/>
    <mergeCell ref="I10:I11"/>
    <mergeCell ref="B12:B13"/>
    <mergeCell ref="D12:D13"/>
    <mergeCell ref="E12:E13"/>
    <mergeCell ref="F12:F13"/>
    <mergeCell ref="H12:H13"/>
    <mergeCell ref="I12:I13"/>
    <mergeCell ref="I7:I8"/>
    <mergeCell ref="I14:I15"/>
    <mergeCell ref="B16:B17"/>
    <mergeCell ref="D16:D17"/>
    <mergeCell ref="E16:E17"/>
    <mergeCell ref="F16:F17"/>
    <mergeCell ref="H16:H17"/>
    <mergeCell ref="I16:I17"/>
    <mergeCell ref="B14:B15"/>
    <mergeCell ref="D14:D15"/>
    <mergeCell ref="E14:E15"/>
    <mergeCell ref="H7:H8"/>
    <mergeCell ref="G14:G15"/>
    <mergeCell ref="G16:G17"/>
    <mergeCell ref="K118:K119"/>
    <mergeCell ref="K120:K121"/>
    <mergeCell ref="B50:B51"/>
    <mergeCell ref="D50:D51"/>
    <mergeCell ref="E50:E51"/>
    <mergeCell ref="F50:F51"/>
    <mergeCell ref="J50:J51"/>
    <mergeCell ref="B52:B53"/>
    <mergeCell ref="D52:D53"/>
    <mergeCell ref="E52:E53"/>
    <mergeCell ref="F52:F53"/>
    <mergeCell ref="J52:J53"/>
    <mergeCell ref="K68:K69"/>
    <mergeCell ref="B66:B67"/>
    <mergeCell ref="D66:D67"/>
    <mergeCell ref="I64:I65"/>
    <mergeCell ref="J56:J57"/>
    <mergeCell ref="B116:B117"/>
    <mergeCell ref="D116:D117"/>
    <mergeCell ref="E116:E117"/>
    <mergeCell ref="F116:F117"/>
    <mergeCell ref="B102:B103"/>
    <mergeCell ref="D102:D103"/>
    <mergeCell ref="E102:E103"/>
    <mergeCell ref="K122:K123"/>
    <mergeCell ref="K56:K57"/>
    <mergeCell ref="K58:K59"/>
    <mergeCell ref="K60:K61"/>
    <mergeCell ref="B54:B55"/>
    <mergeCell ref="D54:D55"/>
    <mergeCell ref="E54:E55"/>
    <mergeCell ref="F54:F55"/>
    <mergeCell ref="J54:J55"/>
    <mergeCell ref="B70:B71"/>
    <mergeCell ref="D70:D71"/>
    <mergeCell ref="E70:E71"/>
    <mergeCell ref="F70:F71"/>
    <mergeCell ref="G70:G71"/>
    <mergeCell ref="H70:H71"/>
    <mergeCell ref="I70:I71"/>
    <mergeCell ref="J70:J71"/>
    <mergeCell ref="B68:B69"/>
    <mergeCell ref="D68:D69"/>
    <mergeCell ref="E68:E69"/>
    <mergeCell ref="F68:F69"/>
    <mergeCell ref="H68:H69"/>
    <mergeCell ref="E82:E83"/>
    <mergeCell ref="F82:F83"/>
  </mergeCells>
  <printOptions horizontalCentered="1"/>
  <pageMargins left="0.39374999999999999" right="0.39374999999999999" top="0.39374999999999999" bottom="0.39374999999999999" header="0.51180555555555496" footer="0.51180555555555496"/>
  <pageSetup paperSize="9" scale="77" firstPageNumber="0" fitToHeight="0" orientation="portrait" horizontalDpi="300" verticalDpi="300" r:id="rId1"/>
  <rowBreaks count="1" manualBreakCount="1">
    <brk id="62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4">
    <tabColor theme="0" tint="-0.499984740745262"/>
  </sheetPr>
  <dimension ref="A1:BJ84"/>
  <sheetViews>
    <sheetView zoomScaleNormal="100" workbookViewId="0">
      <pane ySplit="6" topLeftCell="A7" activePane="bottomLeft" state="frozen"/>
      <selection pane="bottomLeft" activeCell="L2" sqref="L2"/>
    </sheetView>
  </sheetViews>
  <sheetFormatPr defaultColWidth="8.77734375" defaultRowHeight="13.2" x14ac:dyDescent="0.25"/>
  <cols>
    <col min="1" max="1" width="2.109375" customWidth="1"/>
    <col min="2" max="2" width="14.44140625" customWidth="1"/>
    <col min="3" max="3" width="20.33203125" customWidth="1"/>
    <col min="4" max="4" width="20" customWidth="1"/>
    <col min="5" max="5" width="8.33203125" customWidth="1"/>
    <col min="6" max="6" width="9.77734375" customWidth="1"/>
    <col min="7" max="7" width="9.109375" customWidth="1"/>
    <col min="8" max="8" width="8" customWidth="1"/>
    <col min="9" max="9" width="8.109375" customWidth="1"/>
    <col min="10" max="10" width="13.109375" customWidth="1"/>
    <col min="11" max="11" width="12.44140625" customWidth="1"/>
    <col min="12" max="12" width="13.109375" style="102" customWidth="1"/>
    <col min="13" max="13" width="3.77734375" style="158" customWidth="1"/>
    <col min="14" max="14" width="11.77734375" style="5" customWidth="1"/>
    <col min="15" max="15" width="12.77734375" style="5" customWidth="1"/>
    <col min="16" max="16" width="11.44140625" style="5" customWidth="1"/>
    <col min="17" max="17" width="7.109375" style="5" customWidth="1"/>
    <col min="18" max="18" width="7" style="5" customWidth="1"/>
    <col min="19" max="32" width="10.77734375" style="5" customWidth="1"/>
    <col min="33" max="1027" width="8.44140625" customWidth="1"/>
  </cols>
  <sheetData>
    <row r="1" spans="1:62" ht="9" customHeight="1" x14ac:dyDescent="0.25">
      <c r="A1" s="133"/>
      <c r="B1" s="133"/>
      <c r="C1" s="133"/>
      <c r="D1" s="134"/>
      <c r="E1" s="134"/>
      <c r="F1" s="134"/>
      <c r="G1" s="134"/>
      <c r="H1" s="134"/>
      <c r="I1" s="127"/>
      <c r="J1" s="135"/>
      <c r="K1" s="1355" t="s">
        <v>687</v>
      </c>
      <c r="L1" s="1355"/>
      <c r="M1" s="149"/>
      <c r="N1" s="148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</row>
    <row r="2" spans="1:62" ht="16.5" customHeight="1" x14ac:dyDescent="0.25">
      <c r="A2" s="133"/>
      <c r="B2" s="133"/>
      <c r="C2" s="133"/>
      <c r="D2" s="136"/>
      <c r="E2" s="137"/>
      <c r="F2" s="137"/>
      <c r="G2" s="137"/>
      <c r="H2" s="137"/>
      <c r="I2" s="127"/>
      <c r="J2" s="138"/>
      <c r="K2" s="127"/>
      <c r="L2" s="302">
        <v>52</v>
      </c>
      <c r="M2" s="149"/>
      <c r="N2" s="148" t="s">
        <v>500</v>
      </c>
      <c r="O2" s="794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</row>
    <row r="3" spans="1:62" ht="11.55" customHeight="1" x14ac:dyDescent="0.25">
      <c r="A3" s="139"/>
      <c r="B3" s="139"/>
      <c r="C3" s="140"/>
      <c r="D3" s="141"/>
      <c r="E3" s="141"/>
      <c r="F3" s="141"/>
      <c r="G3" s="141"/>
      <c r="H3" s="141"/>
      <c r="I3" s="127"/>
      <c r="J3" s="142"/>
      <c r="K3" s="127"/>
      <c r="L3" s="303" t="s">
        <v>1</v>
      </c>
      <c r="M3" s="149" t="s">
        <v>0</v>
      </c>
      <c r="N3" s="831" t="s">
        <v>2138</v>
      </c>
      <c r="O3" s="825" t="s">
        <v>2144</v>
      </c>
      <c r="P3" s="826" t="s">
        <v>2145</v>
      </c>
      <c r="Q3" s="277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</row>
    <row r="4" spans="1:62" ht="6.45" customHeight="1" x14ac:dyDescent="0.25">
      <c r="A4" s="139"/>
      <c r="B4" s="139"/>
      <c r="C4" s="1345"/>
      <c r="D4" s="1345"/>
      <c r="E4" s="1345"/>
      <c r="F4" s="1345"/>
      <c r="G4" s="1345"/>
      <c r="H4" s="1345"/>
      <c r="I4" s="1345"/>
      <c r="J4" s="1345"/>
      <c r="K4" s="1345"/>
      <c r="L4" s="1344">
        <v>0</v>
      </c>
      <c r="M4" s="1333" t="s">
        <v>0</v>
      </c>
      <c r="N4" s="1335" t="s">
        <v>2139</v>
      </c>
      <c r="O4" s="1332" t="s">
        <v>2146</v>
      </c>
      <c r="P4" s="833"/>
      <c r="Q4" s="277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</row>
    <row r="5" spans="1:62" ht="10.5" customHeight="1" x14ac:dyDescent="0.25">
      <c r="A5" s="143"/>
      <c r="B5" s="143"/>
      <c r="C5" s="1346"/>
      <c r="D5" s="1346"/>
      <c r="E5" s="1346"/>
      <c r="F5" s="1346"/>
      <c r="G5" s="1346"/>
      <c r="H5" s="1346"/>
      <c r="I5" s="1346"/>
      <c r="J5" s="1346"/>
      <c r="K5" s="1346"/>
      <c r="L5" s="1344"/>
      <c r="M5" s="1334"/>
      <c r="N5" s="1335"/>
      <c r="O5" s="1332"/>
      <c r="P5" s="833"/>
      <c r="Q5" s="277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</row>
    <row r="6" spans="1:62" ht="20.55" customHeight="1" x14ac:dyDescent="0.25">
      <c r="A6" s="299"/>
      <c r="B6" s="299" t="s">
        <v>2</v>
      </c>
      <c r="C6" s="299" t="s">
        <v>451</v>
      </c>
      <c r="D6" s="300" t="s">
        <v>664</v>
      </c>
      <c r="E6" s="299" t="s">
        <v>452</v>
      </c>
      <c r="F6" s="299" t="s">
        <v>453</v>
      </c>
      <c r="G6" s="299" t="s">
        <v>454</v>
      </c>
      <c r="H6" s="299" t="s">
        <v>455</v>
      </c>
      <c r="I6" s="299" t="s">
        <v>456</v>
      </c>
      <c r="J6" s="299" t="s">
        <v>714</v>
      </c>
      <c r="K6" s="299" t="s">
        <v>715</v>
      </c>
      <c r="L6" s="301" t="s">
        <v>716</v>
      </c>
      <c r="M6" s="159" t="s">
        <v>0</v>
      </c>
      <c r="N6" s="832" t="s">
        <v>2140</v>
      </c>
      <c r="O6" s="827" t="s">
        <v>2146</v>
      </c>
      <c r="P6" s="827" t="s">
        <v>2147</v>
      </c>
      <c r="Q6" s="828" t="s">
        <v>2141</v>
      </c>
      <c r="R6" s="829" t="s">
        <v>2142</v>
      </c>
      <c r="S6" s="830" t="s">
        <v>2143</v>
      </c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</row>
    <row r="7" spans="1:62" s="127" customFormat="1" ht="18" customHeight="1" x14ac:dyDescent="0.25">
      <c r="A7" s="791"/>
      <c r="B7" s="791"/>
      <c r="C7" s="791"/>
      <c r="D7" s="820"/>
      <c r="E7" s="821"/>
      <c r="F7" s="821"/>
      <c r="G7" s="821"/>
      <c r="H7" s="821"/>
      <c r="I7" s="821"/>
      <c r="J7" s="821"/>
      <c r="K7" s="821"/>
      <c r="L7" s="822"/>
      <c r="M7" s="793"/>
      <c r="N7" s="794"/>
      <c r="O7" s="794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</row>
    <row r="8" spans="1:62" s="127" customFormat="1" ht="18" customHeight="1" x14ac:dyDescent="0.25">
      <c r="A8" s="791"/>
      <c r="B8" s="791"/>
      <c r="C8" s="791"/>
      <c r="D8" s="823" t="s">
        <v>2136</v>
      </c>
      <c r="E8" s="821"/>
      <c r="F8" s="821"/>
      <c r="G8" s="821"/>
      <c r="H8" s="821"/>
      <c r="I8" s="821"/>
      <c r="J8" s="821"/>
      <c r="K8" s="821"/>
      <c r="L8" s="822"/>
      <c r="M8" s="793"/>
      <c r="N8" s="794"/>
      <c r="O8" s="794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</row>
    <row r="9" spans="1:62" s="127" customFormat="1" ht="18" customHeight="1" x14ac:dyDescent="0.25">
      <c r="A9" s="791"/>
      <c r="B9" s="791"/>
      <c r="C9" s="791"/>
      <c r="D9" s="824"/>
      <c r="E9" s="821"/>
      <c r="F9" s="821"/>
      <c r="G9" s="821"/>
      <c r="H9" s="821"/>
      <c r="I9" s="821"/>
      <c r="J9" s="821"/>
      <c r="K9" s="821"/>
      <c r="L9" s="822"/>
      <c r="M9" s="793"/>
      <c r="N9" s="794"/>
      <c r="O9" s="794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</row>
    <row r="10" spans="1:62" ht="22.05" customHeight="1" thickBot="1" x14ac:dyDescent="0.3">
      <c r="A10" s="1359" t="s">
        <v>2121</v>
      </c>
      <c r="B10" s="1360"/>
      <c r="C10" s="1360"/>
      <c r="D10" s="1360"/>
      <c r="E10" s="1360"/>
      <c r="F10" s="1360"/>
      <c r="G10" s="1360"/>
      <c r="H10" s="1360"/>
      <c r="I10" s="1360"/>
      <c r="J10" s="1360"/>
      <c r="K10" s="1360"/>
      <c r="L10" s="1361"/>
      <c r="M10" s="150"/>
      <c r="N10" s="10"/>
      <c r="O10" s="568" t="s">
        <v>2148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4"/>
      <c r="AA10" s="104"/>
      <c r="AB10" s="104"/>
      <c r="AC10" s="104"/>
      <c r="AD10" s="104"/>
      <c r="AE10" s="104"/>
      <c r="AF10" s="104"/>
    </row>
    <row r="11" spans="1:62" ht="45" customHeight="1" x14ac:dyDescent="0.25">
      <c r="A11" s="795"/>
      <c r="B11" s="796" t="e" vm="1">
        <v>#VALUE!</v>
      </c>
      <c r="C11" s="797" t="s">
        <v>2122</v>
      </c>
      <c r="D11" s="798" t="s">
        <v>666</v>
      </c>
      <c r="E11" s="799">
        <v>1</v>
      </c>
      <c r="F11" s="800" t="s">
        <v>1155</v>
      </c>
      <c r="G11" s="801" t="s">
        <v>462</v>
      </c>
      <c r="H11" s="801" t="s">
        <v>457</v>
      </c>
      <c r="I11" s="801" t="s">
        <v>458</v>
      </c>
      <c r="J11" s="848">
        <f t="shared" ref="J11:J16" si="0">K11/$L$2</f>
        <v>32.653846153846153</v>
      </c>
      <c r="K11" s="803">
        <f>'Full price'!G496</f>
        <v>1698</v>
      </c>
      <c r="L11" s="804">
        <f t="shared" ref="L11:L16" si="1">K11*(1-$L$4)</f>
        <v>1698</v>
      </c>
      <c r="M11" s="151"/>
      <c r="N11" s="501" t="s">
        <v>1240</v>
      </c>
      <c r="O11" s="572"/>
    </row>
    <row r="12" spans="1:62" ht="45" customHeight="1" x14ac:dyDescent="0.25">
      <c r="A12" s="795"/>
      <c r="B12" s="316" t="e" vm="2">
        <v>#VALUE!</v>
      </c>
      <c r="C12" s="317" t="s">
        <v>2123</v>
      </c>
      <c r="D12" s="318" t="s">
        <v>667</v>
      </c>
      <c r="E12" s="319" t="s">
        <v>459</v>
      </c>
      <c r="F12" s="339" t="s">
        <v>1155</v>
      </c>
      <c r="G12" s="320" t="s">
        <v>462</v>
      </c>
      <c r="H12" s="320" t="s">
        <v>457</v>
      </c>
      <c r="I12" s="320" t="s">
        <v>458</v>
      </c>
      <c r="J12" s="848">
        <f t="shared" si="0"/>
        <v>71.82692307692308</v>
      </c>
      <c r="K12" s="322">
        <f>'Full price'!G497</f>
        <v>3735</v>
      </c>
      <c r="L12" s="323">
        <f t="shared" si="1"/>
        <v>3735</v>
      </c>
      <c r="M12" s="151"/>
      <c r="N12" s="501" t="s">
        <v>1240</v>
      </c>
      <c r="O12" s="572"/>
    </row>
    <row r="13" spans="1:62" ht="45" customHeight="1" x14ac:dyDescent="0.25">
      <c r="A13" s="795"/>
      <c r="B13" s="308" t="e" vm="3">
        <v>#VALUE!</v>
      </c>
      <c r="C13" s="309" t="s">
        <v>2124</v>
      </c>
      <c r="D13" s="310" t="s">
        <v>668</v>
      </c>
      <c r="E13" s="311">
        <v>2</v>
      </c>
      <c r="F13" s="334" t="s">
        <v>1155</v>
      </c>
      <c r="G13" s="312" t="s">
        <v>462</v>
      </c>
      <c r="H13" s="312" t="s">
        <v>457</v>
      </c>
      <c r="I13" s="312" t="s">
        <v>458</v>
      </c>
      <c r="J13" s="848">
        <f t="shared" si="0"/>
        <v>66.519230769230774</v>
      </c>
      <c r="K13" s="314">
        <f>'Full price'!G498</f>
        <v>3459</v>
      </c>
      <c r="L13" s="315">
        <f t="shared" si="1"/>
        <v>3459</v>
      </c>
      <c r="M13" s="152"/>
      <c r="N13" s="501" t="s">
        <v>1240</v>
      </c>
      <c r="O13" s="572"/>
    </row>
    <row r="14" spans="1:62" ht="45" customHeight="1" x14ac:dyDescent="0.25">
      <c r="A14" s="795"/>
      <c r="B14" s="308" t="e" vm="4">
        <v>#VALUE!</v>
      </c>
      <c r="C14" s="309" t="s">
        <v>2125</v>
      </c>
      <c r="D14" s="310" t="s">
        <v>669</v>
      </c>
      <c r="E14" s="311">
        <v>3</v>
      </c>
      <c r="F14" s="334" t="s">
        <v>1155</v>
      </c>
      <c r="G14" s="312" t="s">
        <v>462</v>
      </c>
      <c r="H14" s="312" t="s">
        <v>457</v>
      </c>
      <c r="I14" s="312" t="s">
        <v>458</v>
      </c>
      <c r="J14" s="848">
        <f t="shared" si="0"/>
        <v>99.980769230769226</v>
      </c>
      <c r="K14" s="314">
        <f>'Full price'!G499</f>
        <v>5199</v>
      </c>
      <c r="L14" s="315">
        <f t="shared" si="1"/>
        <v>5199</v>
      </c>
      <c r="M14" s="152"/>
      <c r="N14" s="501" t="s">
        <v>1240</v>
      </c>
      <c r="O14" s="572"/>
    </row>
    <row r="15" spans="1:62" ht="45" customHeight="1" x14ac:dyDescent="0.25">
      <c r="A15" s="795"/>
      <c r="B15" s="308" t="e" vm="5">
        <v>#VALUE!</v>
      </c>
      <c r="C15" s="309" t="s">
        <v>2126</v>
      </c>
      <c r="D15" s="310" t="s">
        <v>670</v>
      </c>
      <c r="E15" s="311" t="s">
        <v>460</v>
      </c>
      <c r="F15" s="334" t="s">
        <v>1155</v>
      </c>
      <c r="G15" s="312" t="s">
        <v>462</v>
      </c>
      <c r="H15" s="312" t="s">
        <v>457</v>
      </c>
      <c r="I15" s="312" t="s">
        <v>458</v>
      </c>
      <c r="J15" s="848">
        <f t="shared" si="0"/>
        <v>140.30769230769232</v>
      </c>
      <c r="K15" s="314">
        <f>'Full price'!G500</f>
        <v>7296</v>
      </c>
      <c r="L15" s="315">
        <f t="shared" si="1"/>
        <v>7296</v>
      </c>
      <c r="M15" s="151"/>
      <c r="N15" s="501" t="s">
        <v>1240</v>
      </c>
      <c r="O15" s="572"/>
    </row>
    <row r="16" spans="1:62" ht="45" customHeight="1" thickBot="1" x14ac:dyDescent="0.3">
      <c r="A16" s="795"/>
      <c r="B16" s="805" t="e" vm="6">
        <v>#VALUE!</v>
      </c>
      <c r="C16" s="806" t="s">
        <v>2127</v>
      </c>
      <c r="D16" s="807" t="s">
        <v>671</v>
      </c>
      <c r="E16" s="808">
        <v>4</v>
      </c>
      <c r="F16" s="809" t="s">
        <v>1155</v>
      </c>
      <c r="G16" s="810" t="s">
        <v>462</v>
      </c>
      <c r="H16" s="810" t="s">
        <v>457</v>
      </c>
      <c r="I16" s="810" t="s">
        <v>458</v>
      </c>
      <c r="J16" s="848">
        <f t="shared" si="0"/>
        <v>131.19230769230768</v>
      </c>
      <c r="K16" s="811">
        <f>'Full price'!G501</f>
        <v>6822</v>
      </c>
      <c r="L16" s="307">
        <f t="shared" si="1"/>
        <v>6822</v>
      </c>
      <c r="M16" s="151"/>
      <c r="N16" s="501" t="s">
        <v>1240</v>
      </c>
      <c r="O16" s="572"/>
    </row>
    <row r="17" spans="1:62" ht="22.05" customHeight="1" thickBot="1" x14ac:dyDescent="0.3">
      <c r="A17" s="1359" t="s">
        <v>2128</v>
      </c>
      <c r="B17" s="1360"/>
      <c r="C17" s="1360"/>
      <c r="D17" s="1360"/>
      <c r="E17" s="1360"/>
      <c r="F17" s="1360"/>
      <c r="G17" s="1360"/>
      <c r="H17" s="1360"/>
      <c r="I17" s="1360"/>
      <c r="J17" s="1360"/>
      <c r="K17" s="1360"/>
      <c r="L17" s="1361"/>
      <c r="M17" s="15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4"/>
      <c r="AA17" s="104"/>
      <c r="AB17" s="104"/>
      <c r="AC17" s="104"/>
      <c r="AD17" s="104"/>
      <c r="AE17" s="104"/>
      <c r="AF17" s="104"/>
    </row>
    <row r="18" spans="1:62" ht="45" customHeight="1" x14ac:dyDescent="0.25">
      <c r="A18" s="795"/>
      <c r="B18" s="796" t="e" vm="7">
        <v>#VALUE!</v>
      </c>
      <c r="C18" s="797" t="s">
        <v>2129</v>
      </c>
      <c r="D18" s="798" t="s">
        <v>666</v>
      </c>
      <c r="E18" s="799">
        <v>1</v>
      </c>
      <c r="F18" s="800" t="s">
        <v>1155</v>
      </c>
      <c r="G18" s="801" t="s">
        <v>462</v>
      </c>
      <c r="H18" s="801" t="s">
        <v>457</v>
      </c>
      <c r="I18" s="801" t="s">
        <v>458</v>
      </c>
      <c r="J18" s="848">
        <f t="shared" ref="J18:J23" si="2">K18/$L$2</f>
        <v>63.403846153846153</v>
      </c>
      <c r="K18" s="803">
        <f>'Full price'!G503</f>
        <v>3297</v>
      </c>
      <c r="L18" s="804">
        <f t="shared" ref="L18:L23" si="3">K18*(1-$L$4)</f>
        <v>3297</v>
      </c>
      <c r="M18" s="151"/>
      <c r="N18" s="501" t="s">
        <v>1240</v>
      </c>
      <c r="O18" s="572"/>
    </row>
    <row r="19" spans="1:62" ht="45" customHeight="1" x14ac:dyDescent="0.25">
      <c r="A19" s="795"/>
      <c r="B19" s="316" t="e" vm="8">
        <v>#VALUE!</v>
      </c>
      <c r="C19" s="317" t="s">
        <v>2130</v>
      </c>
      <c r="D19" s="318" t="s">
        <v>667</v>
      </c>
      <c r="E19" s="319" t="s">
        <v>459</v>
      </c>
      <c r="F19" s="339" t="s">
        <v>1155</v>
      </c>
      <c r="G19" s="320" t="s">
        <v>462</v>
      </c>
      <c r="H19" s="320" t="s">
        <v>457</v>
      </c>
      <c r="I19" s="320" t="s">
        <v>458</v>
      </c>
      <c r="J19" s="848">
        <f t="shared" si="2"/>
        <v>151.09615384615384</v>
      </c>
      <c r="K19" s="322">
        <f>'Full price'!G504</f>
        <v>7857</v>
      </c>
      <c r="L19" s="323">
        <f t="shared" si="3"/>
        <v>7857</v>
      </c>
      <c r="M19" s="151"/>
      <c r="N19" s="501" t="s">
        <v>1240</v>
      </c>
      <c r="O19" s="572"/>
    </row>
    <row r="20" spans="1:62" ht="45" customHeight="1" x14ac:dyDescent="0.25">
      <c r="A20" s="795"/>
      <c r="B20" s="308" t="e" vm="9">
        <v>#VALUE!</v>
      </c>
      <c r="C20" s="309" t="s">
        <v>2131</v>
      </c>
      <c r="D20" s="310" t="s">
        <v>668</v>
      </c>
      <c r="E20" s="311">
        <v>2</v>
      </c>
      <c r="F20" s="334" t="s">
        <v>1155</v>
      </c>
      <c r="G20" s="312" t="s">
        <v>462</v>
      </c>
      <c r="H20" s="312" t="s">
        <v>457</v>
      </c>
      <c r="I20" s="312" t="s">
        <v>458</v>
      </c>
      <c r="J20" s="848">
        <f t="shared" si="2"/>
        <v>126.98076923076923</v>
      </c>
      <c r="K20" s="314">
        <f>'Full price'!G505</f>
        <v>6603</v>
      </c>
      <c r="L20" s="315">
        <f t="shared" si="3"/>
        <v>6603</v>
      </c>
      <c r="M20" s="152"/>
      <c r="N20" s="501" t="s">
        <v>1240</v>
      </c>
      <c r="O20" s="572"/>
    </row>
    <row r="21" spans="1:62" ht="45" customHeight="1" x14ac:dyDescent="0.25">
      <c r="A21" s="795"/>
      <c r="B21" s="308" t="e" vm="10">
        <v>#VALUE!</v>
      </c>
      <c r="C21" s="309" t="s">
        <v>2132</v>
      </c>
      <c r="D21" s="310" t="s">
        <v>669</v>
      </c>
      <c r="E21" s="311">
        <v>3</v>
      </c>
      <c r="F21" s="334" t="s">
        <v>1155</v>
      </c>
      <c r="G21" s="312" t="s">
        <v>462</v>
      </c>
      <c r="H21" s="312" t="s">
        <v>457</v>
      </c>
      <c r="I21" s="312" t="s">
        <v>458</v>
      </c>
      <c r="J21" s="848">
        <f t="shared" si="2"/>
        <v>189.34615384615384</v>
      </c>
      <c r="K21" s="314">
        <f>'Full price'!G506</f>
        <v>9846</v>
      </c>
      <c r="L21" s="315">
        <f t="shared" si="3"/>
        <v>9846</v>
      </c>
      <c r="M21" s="152"/>
      <c r="N21" s="501" t="s">
        <v>1240</v>
      </c>
      <c r="O21" s="572"/>
    </row>
    <row r="22" spans="1:62" ht="45" customHeight="1" x14ac:dyDescent="0.25">
      <c r="A22" s="795"/>
      <c r="B22" s="308" t="e" vm="11">
        <v>#VALUE!</v>
      </c>
      <c r="C22" s="309" t="s">
        <v>2133</v>
      </c>
      <c r="D22" s="310" t="s">
        <v>670</v>
      </c>
      <c r="E22" s="311" t="s">
        <v>460</v>
      </c>
      <c r="F22" s="334" t="s">
        <v>1155</v>
      </c>
      <c r="G22" s="312" t="s">
        <v>462</v>
      </c>
      <c r="H22" s="312" t="s">
        <v>457</v>
      </c>
      <c r="I22" s="312" t="s">
        <v>458</v>
      </c>
      <c r="J22" s="848">
        <f t="shared" si="2"/>
        <v>308.42307692307691</v>
      </c>
      <c r="K22" s="314">
        <f>'Full price'!G507</f>
        <v>16038</v>
      </c>
      <c r="L22" s="315">
        <f t="shared" si="3"/>
        <v>16038</v>
      </c>
      <c r="M22" s="151"/>
      <c r="N22" s="501" t="s">
        <v>1240</v>
      </c>
      <c r="O22" s="572"/>
    </row>
    <row r="23" spans="1:62" ht="45" customHeight="1" thickBot="1" x14ac:dyDescent="0.3">
      <c r="A23" s="795"/>
      <c r="B23" s="805" t="e" vm="12">
        <v>#VALUE!</v>
      </c>
      <c r="C23" s="806" t="s">
        <v>2134</v>
      </c>
      <c r="D23" s="807" t="s">
        <v>671</v>
      </c>
      <c r="E23" s="808">
        <v>4</v>
      </c>
      <c r="F23" s="809" t="s">
        <v>1155</v>
      </c>
      <c r="G23" s="810" t="s">
        <v>462</v>
      </c>
      <c r="H23" s="810" t="s">
        <v>457</v>
      </c>
      <c r="I23" s="810" t="s">
        <v>458</v>
      </c>
      <c r="J23" s="848">
        <f t="shared" si="2"/>
        <v>256.96153846153845</v>
      </c>
      <c r="K23" s="811">
        <f>'Full price'!G508</f>
        <v>13362</v>
      </c>
      <c r="L23" s="307">
        <f t="shared" si="3"/>
        <v>13362</v>
      </c>
      <c r="M23" s="151"/>
      <c r="N23" s="501" t="s">
        <v>1240</v>
      </c>
      <c r="O23" s="572"/>
    </row>
    <row r="24" spans="1:62" ht="6" customHeight="1" x14ac:dyDescent="0.25">
      <c r="A24" s="814"/>
      <c r="B24" s="814"/>
      <c r="C24" s="814"/>
      <c r="D24" s="814"/>
      <c r="E24" s="814"/>
      <c r="F24" s="814"/>
      <c r="G24" s="814"/>
      <c r="H24" s="814"/>
      <c r="I24" s="814"/>
      <c r="J24" s="814"/>
      <c r="K24" s="814"/>
      <c r="L24" s="815"/>
      <c r="M24" s="159"/>
      <c r="N24" s="304"/>
      <c r="O24" s="30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</row>
    <row r="25" spans="1:62" s="127" customFormat="1" ht="12" customHeight="1" x14ac:dyDescent="0.25">
      <c r="A25" s="791"/>
      <c r="B25" s="791"/>
      <c r="C25" s="791"/>
      <c r="D25" s="791"/>
      <c r="E25" s="791"/>
      <c r="F25" s="791"/>
      <c r="G25" s="791"/>
      <c r="H25" s="791"/>
      <c r="I25" s="791"/>
      <c r="J25" s="791"/>
      <c r="K25" s="791"/>
      <c r="L25" s="792"/>
      <c r="M25" s="793"/>
      <c r="N25" s="794"/>
      <c r="O25" s="794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</row>
    <row r="26" spans="1:62" s="127" customFormat="1" ht="18" customHeight="1" x14ac:dyDescent="0.25">
      <c r="A26" s="791"/>
      <c r="B26" s="791"/>
      <c r="C26" s="791"/>
      <c r="D26" s="820"/>
      <c r="E26" s="821"/>
      <c r="F26" s="821"/>
      <c r="G26" s="821"/>
      <c r="H26" s="821"/>
      <c r="I26" s="821"/>
      <c r="J26" s="821"/>
      <c r="K26" s="821"/>
      <c r="L26" s="822"/>
      <c r="M26" s="793"/>
      <c r="N26" s="794"/>
      <c r="O26" s="794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</row>
    <row r="27" spans="1:62" s="127" customFormat="1" ht="18" customHeight="1" x14ac:dyDescent="0.25">
      <c r="A27" s="791"/>
      <c r="B27" s="791"/>
      <c r="C27" s="791"/>
      <c r="D27" s="820" t="s">
        <v>2135</v>
      </c>
      <c r="E27" s="821"/>
      <c r="F27" s="821"/>
      <c r="G27" s="821"/>
      <c r="H27" s="821"/>
      <c r="I27" s="821"/>
      <c r="J27" s="821"/>
      <c r="K27" s="821"/>
      <c r="L27" s="822"/>
      <c r="M27" s="793"/>
      <c r="N27" s="794"/>
      <c r="O27" s="794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</row>
    <row r="28" spans="1:62" s="127" customFormat="1" ht="18" customHeight="1" x14ac:dyDescent="0.25">
      <c r="A28" s="791"/>
      <c r="B28" s="791"/>
      <c r="C28" s="791"/>
      <c r="D28" s="824"/>
      <c r="E28" s="821"/>
      <c r="F28" s="821"/>
      <c r="G28" s="821"/>
      <c r="H28" s="821"/>
      <c r="I28" s="821"/>
      <c r="J28" s="821"/>
      <c r="K28" s="821"/>
      <c r="L28" s="822"/>
      <c r="M28" s="793"/>
      <c r="N28" s="794"/>
      <c r="O28" s="794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</row>
    <row r="29" spans="1:62" ht="22.05" customHeight="1" thickBot="1" x14ac:dyDescent="0.3">
      <c r="A29" s="1362" t="s">
        <v>1232</v>
      </c>
      <c r="B29" s="1363"/>
      <c r="C29" s="1363"/>
      <c r="D29" s="1363"/>
      <c r="E29" s="1363"/>
      <c r="F29" s="1363"/>
      <c r="G29" s="1363"/>
      <c r="H29" s="1363"/>
      <c r="I29" s="1363"/>
      <c r="J29" s="1363"/>
      <c r="K29" s="1363"/>
      <c r="L29" s="1364"/>
      <c r="M29" s="150"/>
      <c r="N29" s="10"/>
      <c r="O29" s="568" t="s">
        <v>609</v>
      </c>
      <c r="P29" s="10"/>
      <c r="R29" s="10"/>
      <c r="S29" s="10"/>
      <c r="T29" s="10"/>
      <c r="U29" s="10"/>
      <c r="V29" s="10"/>
      <c r="W29" s="10"/>
      <c r="X29" s="10"/>
      <c r="Y29" s="10"/>
      <c r="Z29" s="104"/>
      <c r="AA29" s="104"/>
      <c r="AB29" s="104"/>
      <c r="AC29" s="104"/>
      <c r="AD29" s="104"/>
      <c r="AE29" s="104"/>
      <c r="AF29" s="104"/>
    </row>
    <row r="30" spans="1:62" ht="45" customHeight="1" x14ac:dyDescent="0.25">
      <c r="A30" s="812"/>
      <c r="B30" s="308"/>
      <c r="C30" s="309" t="s">
        <v>1235</v>
      </c>
      <c r="D30" s="310" t="s">
        <v>666</v>
      </c>
      <c r="E30" s="311">
        <v>1</v>
      </c>
      <c r="F30" s="334" t="s">
        <v>1155</v>
      </c>
      <c r="G30" s="312" t="s">
        <v>462</v>
      </c>
      <c r="H30" s="312" t="s">
        <v>469</v>
      </c>
      <c r="I30" s="312" t="s">
        <v>1234</v>
      </c>
      <c r="J30" s="848">
        <f>K30/$L$2</f>
        <v>33.057692307692307</v>
      </c>
      <c r="K30" s="314">
        <v>1719</v>
      </c>
      <c r="L30" s="315">
        <f>K30*(1-$L$4)</f>
        <v>1719</v>
      </c>
      <c r="M30" s="151"/>
      <c r="N30" s="501" t="s">
        <v>1240</v>
      </c>
      <c r="O30" s="572"/>
    </row>
    <row r="31" spans="1:62" ht="45" customHeight="1" x14ac:dyDescent="0.25">
      <c r="A31" s="812"/>
      <c r="B31" s="308"/>
      <c r="C31" s="309" t="s">
        <v>1236</v>
      </c>
      <c r="D31" s="310" t="s">
        <v>667</v>
      </c>
      <c r="E31" s="311" t="s">
        <v>459</v>
      </c>
      <c r="F31" s="334" t="s">
        <v>1155</v>
      </c>
      <c r="G31" s="312" t="s">
        <v>462</v>
      </c>
      <c r="H31" s="312" t="s">
        <v>469</v>
      </c>
      <c r="I31" s="312" t="s">
        <v>1234</v>
      </c>
      <c r="J31" s="848">
        <f>K31/$L$2</f>
        <v>67.67307692307692</v>
      </c>
      <c r="K31" s="314">
        <v>3519</v>
      </c>
      <c r="L31" s="315">
        <f>K31*(1-$L$4)</f>
        <v>3519</v>
      </c>
      <c r="M31" s="151"/>
      <c r="N31" s="501" t="s">
        <v>1240</v>
      </c>
      <c r="O31" s="572"/>
    </row>
    <row r="32" spans="1:62" ht="45" customHeight="1" x14ac:dyDescent="0.25">
      <c r="A32" s="812"/>
      <c r="B32" s="308"/>
      <c r="C32" s="309" t="s">
        <v>1237</v>
      </c>
      <c r="D32" s="310" t="s">
        <v>669</v>
      </c>
      <c r="E32" s="311">
        <v>3</v>
      </c>
      <c r="F32" s="334" t="s">
        <v>1155</v>
      </c>
      <c r="G32" s="312" t="s">
        <v>462</v>
      </c>
      <c r="H32" s="312" t="s">
        <v>469</v>
      </c>
      <c r="I32" s="312" t="s">
        <v>1234</v>
      </c>
      <c r="J32" s="848">
        <f>K32/$L$2</f>
        <v>96.057692307692307</v>
      </c>
      <c r="K32" s="314">
        <v>4995</v>
      </c>
      <c r="L32" s="315">
        <f>K32*(1-$L$4)</f>
        <v>4995</v>
      </c>
      <c r="M32" s="152"/>
      <c r="N32" s="501" t="s">
        <v>1240</v>
      </c>
      <c r="O32" s="572"/>
    </row>
    <row r="33" spans="1:62" ht="45" customHeight="1" x14ac:dyDescent="0.25">
      <c r="A33" s="812"/>
      <c r="B33" s="308"/>
      <c r="C33" s="309" t="s">
        <v>1238</v>
      </c>
      <c r="D33" s="310" t="s">
        <v>670</v>
      </c>
      <c r="E33" s="311" t="s">
        <v>460</v>
      </c>
      <c r="F33" s="334" t="s">
        <v>1155</v>
      </c>
      <c r="G33" s="312" t="s">
        <v>462</v>
      </c>
      <c r="H33" s="312" t="s">
        <v>469</v>
      </c>
      <c r="I33" s="312" t="s">
        <v>1234</v>
      </c>
      <c r="J33" s="848">
        <f>K33/$L$2</f>
        <v>136.90384615384616</v>
      </c>
      <c r="K33" s="314">
        <v>7119</v>
      </c>
      <c r="L33" s="315">
        <f>K33*(1-$L$4)</f>
        <v>7119</v>
      </c>
      <c r="M33" s="151"/>
      <c r="N33" s="501" t="s">
        <v>1240</v>
      </c>
      <c r="O33" s="572"/>
    </row>
    <row r="34" spans="1:62" ht="45" customHeight="1" x14ac:dyDescent="0.25">
      <c r="A34" s="812"/>
      <c r="B34" s="308"/>
      <c r="C34" s="309" t="s">
        <v>1239</v>
      </c>
      <c r="D34" s="310" t="s">
        <v>671</v>
      </c>
      <c r="E34" s="311">
        <v>4</v>
      </c>
      <c r="F34" s="334" t="s">
        <v>1155</v>
      </c>
      <c r="G34" s="312" t="s">
        <v>462</v>
      </c>
      <c r="H34" s="312" t="s">
        <v>469</v>
      </c>
      <c r="I34" s="312" t="s">
        <v>1234</v>
      </c>
      <c r="J34" s="848">
        <f>K34/$L$2</f>
        <v>125.94230769230769</v>
      </c>
      <c r="K34" s="314">
        <v>6549</v>
      </c>
      <c r="L34" s="315">
        <f>K34*(1-$L$4)</f>
        <v>6549</v>
      </c>
      <c r="M34" s="151"/>
      <c r="N34" s="501" t="s">
        <v>1240</v>
      </c>
      <c r="O34" s="572"/>
    </row>
    <row r="35" spans="1:62" ht="6" customHeight="1" x14ac:dyDescent="0.25">
      <c r="A35" s="816"/>
      <c r="B35" s="816"/>
      <c r="C35" s="816"/>
      <c r="D35" s="816"/>
      <c r="E35" s="816"/>
      <c r="F35" s="816"/>
      <c r="G35" s="816"/>
      <c r="H35" s="816"/>
      <c r="I35" s="816"/>
      <c r="J35" s="816"/>
      <c r="K35" s="816"/>
      <c r="L35" s="817"/>
      <c r="M35" s="159"/>
      <c r="N35" s="304"/>
      <c r="O35" s="304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</row>
    <row r="36" spans="1:62" s="127" customFormat="1" ht="12" customHeight="1" x14ac:dyDescent="0.25">
      <c r="A36" s="791"/>
      <c r="B36" s="791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793"/>
      <c r="N36" s="794"/>
      <c r="O36" s="794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</row>
    <row r="37" spans="1:62" s="127" customFormat="1" ht="18" customHeight="1" x14ac:dyDescent="0.25">
      <c r="A37" s="791"/>
      <c r="B37" s="791"/>
      <c r="C37" s="791"/>
      <c r="D37" s="821"/>
      <c r="E37" s="821"/>
      <c r="F37" s="821"/>
      <c r="G37" s="821"/>
      <c r="H37" s="821"/>
      <c r="I37" s="821"/>
      <c r="J37" s="821"/>
      <c r="K37" s="821"/>
      <c r="L37" s="822"/>
      <c r="M37" s="793"/>
      <c r="N37" s="794"/>
      <c r="O37" s="794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</row>
    <row r="38" spans="1:62" s="127" customFormat="1" ht="18" customHeight="1" x14ac:dyDescent="0.25">
      <c r="A38" s="791"/>
      <c r="B38" s="791"/>
      <c r="C38" s="791"/>
      <c r="D38" s="820" t="s">
        <v>2137</v>
      </c>
      <c r="E38" s="821"/>
      <c r="F38" s="821"/>
      <c r="G38" s="821"/>
      <c r="H38" s="821"/>
      <c r="I38" s="821"/>
      <c r="J38" s="821"/>
      <c r="K38" s="821"/>
      <c r="L38" s="822"/>
      <c r="M38" s="793"/>
      <c r="N38" s="794"/>
      <c r="O38" s="794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</row>
    <row r="39" spans="1:62" s="127" customFormat="1" ht="18" customHeight="1" x14ac:dyDescent="0.25">
      <c r="A39" s="791"/>
      <c r="B39" s="791"/>
      <c r="C39" s="791"/>
      <c r="D39" s="821"/>
      <c r="E39" s="821"/>
      <c r="F39" s="821"/>
      <c r="G39" s="821"/>
      <c r="H39" s="821"/>
      <c r="I39" s="821"/>
      <c r="J39" s="821"/>
      <c r="K39" s="821"/>
      <c r="L39" s="822"/>
      <c r="M39" s="793"/>
      <c r="N39" s="794"/>
      <c r="O39" s="794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</row>
    <row r="40" spans="1:62" ht="22.05" customHeight="1" thickBot="1" x14ac:dyDescent="0.3">
      <c r="A40" s="1356" t="s">
        <v>1231</v>
      </c>
      <c r="B40" s="1357"/>
      <c r="C40" s="1357"/>
      <c r="D40" s="1357"/>
      <c r="E40" s="1357"/>
      <c r="F40" s="1357"/>
      <c r="G40" s="1357"/>
      <c r="H40" s="1357"/>
      <c r="I40" s="1357"/>
      <c r="J40" s="1357"/>
      <c r="K40" s="1357"/>
      <c r="L40" s="1358"/>
      <c r="M40" s="15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4"/>
      <c r="AA40" s="104"/>
      <c r="AB40" s="104"/>
      <c r="AC40" s="104"/>
      <c r="AD40" s="104"/>
      <c r="AE40" s="104"/>
      <c r="AF40" s="104"/>
    </row>
    <row r="41" spans="1:62" ht="45" customHeight="1" x14ac:dyDescent="0.25">
      <c r="A41" s="813"/>
      <c r="B41" s="796"/>
      <c r="C41" s="797" t="s">
        <v>461</v>
      </c>
      <c r="D41" s="798" t="s">
        <v>666</v>
      </c>
      <c r="E41" s="799">
        <v>1</v>
      </c>
      <c r="F41" s="800" t="s">
        <v>1155</v>
      </c>
      <c r="G41" s="801" t="s">
        <v>462</v>
      </c>
      <c r="H41" s="801" t="s">
        <v>457</v>
      </c>
      <c r="I41" s="801" t="s">
        <v>458</v>
      </c>
      <c r="J41" s="802">
        <v>48.37</v>
      </c>
      <c r="K41" s="803">
        <f t="shared" ref="K41:K46" si="4">J41*$L$2</f>
        <v>2515.2399999999998</v>
      </c>
      <c r="L41" s="804">
        <f t="shared" ref="L41:L46" si="5">K41*(1-$L$4)</f>
        <v>2515.2399999999998</v>
      </c>
      <c r="M41" s="151"/>
      <c r="N41" s="1349" t="s">
        <v>1241</v>
      </c>
    </row>
    <row r="42" spans="1:62" ht="45" customHeight="1" x14ac:dyDescent="0.25">
      <c r="A42" s="813"/>
      <c r="B42" s="316"/>
      <c r="C42" s="317" t="s">
        <v>463</v>
      </c>
      <c r="D42" s="318" t="s">
        <v>667</v>
      </c>
      <c r="E42" s="319" t="s">
        <v>459</v>
      </c>
      <c r="F42" s="339" t="s">
        <v>1155</v>
      </c>
      <c r="G42" s="320" t="s">
        <v>462</v>
      </c>
      <c r="H42" s="320" t="s">
        <v>457</v>
      </c>
      <c r="I42" s="320" t="s">
        <v>458</v>
      </c>
      <c r="J42" s="321">
        <v>109.79</v>
      </c>
      <c r="K42" s="322">
        <f t="shared" si="4"/>
        <v>5709.08</v>
      </c>
      <c r="L42" s="323">
        <f t="shared" si="5"/>
        <v>5709.08</v>
      </c>
      <c r="M42" s="151"/>
      <c r="N42" s="1350"/>
    </row>
    <row r="43" spans="1:62" ht="45" customHeight="1" x14ac:dyDescent="0.25">
      <c r="A43" s="813"/>
      <c r="B43" s="308"/>
      <c r="C43" s="309" t="s">
        <v>665</v>
      </c>
      <c r="D43" s="310" t="s">
        <v>668</v>
      </c>
      <c r="E43" s="311">
        <v>2</v>
      </c>
      <c r="F43" s="334" t="s">
        <v>1155</v>
      </c>
      <c r="G43" s="312" t="s">
        <v>462</v>
      </c>
      <c r="H43" s="312" t="s">
        <v>457</v>
      </c>
      <c r="I43" s="312" t="s">
        <v>458</v>
      </c>
      <c r="J43" s="313">
        <v>99.69</v>
      </c>
      <c r="K43" s="314">
        <f t="shared" si="4"/>
        <v>5183.88</v>
      </c>
      <c r="L43" s="315">
        <f t="shared" si="5"/>
        <v>5183.88</v>
      </c>
      <c r="M43" s="152"/>
      <c r="N43" s="1350"/>
    </row>
    <row r="44" spans="1:62" ht="45" customHeight="1" x14ac:dyDescent="0.25">
      <c r="A44" s="813"/>
      <c r="B44" s="308"/>
      <c r="C44" s="309" t="s">
        <v>464</v>
      </c>
      <c r="D44" s="310" t="s">
        <v>669</v>
      </c>
      <c r="E44" s="311">
        <v>3</v>
      </c>
      <c r="F44" s="334" t="s">
        <v>1155</v>
      </c>
      <c r="G44" s="312" t="s">
        <v>462</v>
      </c>
      <c r="H44" s="312" t="s">
        <v>457</v>
      </c>
      <c r="I44" s="312" t="s">
        <v>458</v>
      </c>
      <c r="J44" s="313">
        <v>138.74</v>
      </c>
      <c r="K44" s="314">
        <f t="shared" si="4"/>
        <v>7214.4800000000005</v>
      </c>
      <c r="L44" s="315">
        <f t="shared" si="5"/>
        <v>7214.4800000000005</v>
      </c>
      <c r="M44" s="152"/>
      <c r="N44" s="1350"/>
    </row>
    <row r="45" spans="1:62" ht="45" customHeight="1" x14ac:dyDescent="0.25">
      <c r="A45" s="813"/>
      <c r="B45" s="308"/>
      <c r="C45" s="309" t="s">
        <v>465</v>
      </c>
      <c r="D45" s="310" t="s">
        <v>670</v>
      </c>
      <c r="E45" s="311" t="s">
        <v>460</v>
      </c>
      <c r="F45" s="334" t="s">
        <v>1155</v>
      </c>
      <c r="G45" s="312" t="s">
        <v>462</v>
      </c>
      <c r="H45" s="312" t="s">
        <v>457</v>
      </c>
      <c r="I45" s="312" t="s">
        <v>458</v>
      </c>
      <c r="J45" s="313">
        <v>203.7</v>
      </c>
      <c r="K45" s="314">
        <f t="shared" si="4"/>
        <v>10592.4</v>
      </c>
      <c r="L45" s="315">
        <f t="shared" si="5"/>
        <v>10592.4</v>
      </c>
      <c r="M45" s="151"/>
      <c r="N45" s="1350"/>
    </row>
    <row r="46" spans="1:62" ht="45" customHeight="1" thickBot="1" x14ac:dyDescent="0.3">
      <c r="A46" s="813"/>
      <c r="B46" s="294"/>
      <c r="C46" s="295" t="s">
        <v>661</v>
      </c>
      <c r="D46" s="296" t="s">
        <v>671</v>
      </c>
      <c r="E46" s="297">
        <v>4</v>
      </c>
      <c r="F46" s="333" t="s">
        <v>1155</v>
      </c>
      <c r="G46" s="298" t="s">
        <v>462</v>
      </c>
      <c r="H46" s="298" t="s">
        <v>457</v>
      </c>
      <c r="I46" s="298" t="s">
        <v>458</v>
      </c>
      <c r="J46" s="305">
        <v>186.53</v>
      </c>
      <c r="K46" s="306">
        <f t="shared" si="4"/>
        <v>9699.56</v>
      </c>
      <c r="L46" s="307">
        <f t="shared" si="5"/>
        <v>9699.56</v>
      </c>
      <c r="M46" s="151"/>
      <c r="N46" s="1351"/>
    </row>
    <row r="47" spans="1:62" s="105" customFormat="1" ht="22.05" customHeight="1" thickBot="1" x14ac:dyDescent="0.3">
      <c r="A47" s="813"/>
      <c r="B47" s="1342" t="s">
        <v>1233</v>
      </c>
      <c r="C47" s="1343"/>
      <c r="D47" s="1343"/>
      <c r="E47" s="1343"/>
      <c r="F47" s="1343"/>
      <c r="G47" s="1343"/>
      <c r="H47" s="1343"/>
      <c r="I47" s="1343"/>
      <c r="J47" s="1343"/>
      <c r="K47" s="1343"/>
      <c r="L47" s="1343"/>
      <c r="M47" s="153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</row>
    <row r="48" spans="1:62" ht="45" customHeight="1" x14ac:dyDescent="0.25">
      <c r="A48" s="813"/>
      <c r="B48" s="324"/>
      <c r="C48" s="325" t="s">
        <v>466</v>
      </c>
      <c r="D48" s="326" t="s">
        <v>666</v>
      </c>
      <c r="E48" s="327">
        <v>1</v>
      </c>
      <c r="F48" s="336" t="s">
        <v>1155</v>
      </c>
      <c r="G48" s="328" t="s">
        <v>675</v>
      </c>
      <c r="H48" s="328" t="s">
        <v>457</v>
      </c>
      <c r="I48" s="328" t="s">
        <v>458</v>
      </c>
      <c r="J48" s="329">
        <v>137.91</v>
      </c>
      <c r="K48" s="330">
        <f t="shared" ref="K48:K53" si="6">J48*$L$2</f>
        <v>7171.32</v>
      </c>
      <c r="L48" s="331">
        <f t="shared" ref="L48:L53" si="7">K48*(1-$L$4)</f>
        <v>7171.32</v>
      </c>
      <c r="M48" s="151"/>
      <c r="N48" s="1349" t="s">
        <v>1241</v>
      </c>
    </row>
    <row r="49" spans="1:32" ht="45" customHeight="1" x14ac:dyDescent="0.25">
      <c r="A49" s="813"/>
      <c r="B49" s="316"/>
      <c r="C49" s="317" t="s">
        <v>467</v>
      </c>
      <c r="D49" s="318" t="s">
        <v>667</v>
      </c>
      <c r="E49" s="319" t="s">
        <v>459</v>
      </c>
      <c r="F49" s="339" t="s">
        <v>1155</v>
      </c>
      <c r="G49" s="320" t="s">
        <v>675</v>
      </c>
      <c r="H49" s="320" t="s">
        <v>457</v>
      </c>
      <c r="I49" s="320" t="s">
        <v>458</v>
      </c>
      <c r="J49" s="321">
        <v>239.44</v>
      </c>
      <c r="K49" s="322">
        <f t="shared" si="6"/>
        <v>12450.88</v>
      </c>
      <c r="L49" s="323">
        <f t="shared" si="7"/>
        <v>12450.88</v>
      </c>
      <c r="M49" s="151"/>
      <c r="N49" s="1350"/>
    </row>
    <row r="50" spans="1:32" ht="45" customHeight="1" x14ac:dyDescent="0.25">
      <c r="A50" s="813"/>
      <c r="B50" s="316"/>
      <c r="C50" s="317" t="s">
        <v>662</v>
      </c>
      <c r="D50" s="318" t="s">
        <v>668</v>
      </c>
      <c r="E50" s="319">
        <v>2</v>
      </c>
      <c r="F50" s="339" t="s">
        <v>1155</v>
      </c>
      <c r="G50" s="320" t="s">
        <v>675</v>
      </c>
      <c r="H50" s="320" t="s">
        <v>457</v>
      </c>
      <c r="I50" s="320" t="s">
        <v>458</v>
      </c>
      <c r="J50" s="321">
        <v>237.58</v>
      </c>
      <c r="K50" s="322">
        <f t="shared" si="6"/>
        <v>12354.16</v>
      </c>
      <c r="L50" s="323">
        <f t="shared" si="7"/>
        <v>12354.16</v>
      </c>
      <c r="M50" s="152"/>
      <c r="N50" s="1350"/>
    </row>
    <row r="51" spans="1:32" ht="45" customHeight="1" x14ac:dyDescent="0.25">
      <c r="A51" s="813"/>
      <c r="B51" s="316"/>
      <c r="C51" s="317" t="s">
        <v>673</v>
      </c>
      <c r="D51" s="318" t="s">
        <v>669</v>
      </c>
      <c r="E51" s="319">
        <v>3</v>
      </c>
      <c r="F51" s="339" t="s">
        <v>1155</v>
      </c>
      <c r="G51" s="320" t="s">
        <v>675</v>
      </c>
      <c r="H51" s="320" t="s">
        <v>457</v>
      </c>
      <c r="I51" s="320" t="s">
        <v>458</v>
      </c>
      <c r="J51" s="321">
        <v>369.36</v>
      </c>
      <c r="K51" s="322">
        <f t="shared" si="6"/>
        <v>19206.72</v>
      </c>
      <c r="L51" s="323">
        <f t="shared" si="7"/>
        <v>19206.72</v>
      </c>
      <c r="M51" s="152"/>
      <c r="N51" s="1350"/>
    </row>
    <row r="52" spans="1:32" ht="45" customHeight="1" x14ac:dyDescent="0.25">
      <c r="A52" s="813"/>
      <c r="B52" s="316"/>
      <c r="C52" s="317" t="s">
        <v>674</v>
      </c>
      <c r="D52" s="318" t="s">
        <v>670</v>
      </c>
      <c r="E52" s="319" t="s">
        <v>460</v>
      </c>
      <c r="F52" s="339" t="s">
        <v>1155</v>
      </c>
      <c r="G52" s="320" t="s">
        <v>675</v>
      </c>
      <c r="H52" s="320" t="s">
        <v>457</v>
      </c>
      <c r="I52" s="320" t="s">
        <v>458</v>
      </c>
      <c r="J52" s="321">
        <v>550.73</v>
      </c>
      <c r="K52" s="322">
        <f t="shared" si="6"/>
        <v>28637.96</v>
      </c>
      <c r="L52" s="323">
        <f t="shared" si="7"/>
        <v>28637.96</v>
      </c>
      <c r="M52" s="151"/>
      <c r="N52" s="1350"/>
    </row>
    <row r="53" spans="1:32" ht="45" customHeight="1" thickBot="1" x14ac:dyDescent="0.3">
      <c r="A53" s="813"/>
      <c r="B53" s="294"/>
      <c r="C53" s="295" t="s">
        <v>663</v>
      </c>
      <c r="D53" s="296" t="s">
        <v>671</v>
      </c>
      <c r="E53" s="297">
        <v>4</v>
      </c>
      <c r="F53" s="333" t="s">
        <v>1155</v>
      </c>
      <c r="G53" s="298" t="s">
        <v>675</v>
      </c>
      <c r="H53" s="298" t="s">
        <v>457</v>
      </c>
      <c r="I53" s="298" t="s">
        <v>458</v>
      </c>
      <c r="J53" s="305">
        <v>466.68</v>
      </c>
      <c r="K53" s="306">
        <f t="shared" si="6"/>
        <v>24267.360000000001</v>
      </c>
      <c r="L53" s="307">
        <f t="shared" si="7"/>
        <v>24267.360000000001</v>
      </c>
      <c r="M53" s="151"/>
      <c r="N53" s="1351"/>
    </row>
    <row r="54" spans="1:32" ht="22.05" customHeight="1" thickBot="1" x14ac:dyDescent="0.3">
      <c r="A54" s="813"/>
      <c r="B54" s="1340" t="s">
        <v>1153</v>
      </c>
      <c r="C54" s="1341"/>
      <c r="D54" s="1341"/>
      <c r="E54" s="1341"/>
      <c r="F54" s="1341"/>
      <c r="G54" s="1341"/>
      <c r="H54" s="1341"/>
      <c r="I54" s="1341"/>
      <c r="J54" s="1341"/>
      <c r="K54" s="1341"/>
      <c r="L54" s="1341"/>
      <c r="M54" s="153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</row>
    <row r="55" spans="1:32" ht="45" customHeight="1" x14ac:dyDescent="0.25">
      <c r="A55" s="813"/>
      <c r="B55" s="324"/>
      <c r="C55" s="335" t="s">
        <v>468</v>
      </c>
      <c r="D55" s="326" t="s">
        <v>666</v>
      </c>
      <c r="E55" s="327">
        <v>1</v>
      </c>
      <c r="F55" s="345">
        <v>2</v>
      </c>
      <c r="G55" s="320" t="s">
        <v>221</v>
      </c>
      <c r="H55" s="328" t="s">
        <v>469</v>
      </c>
      <c r="I55" s="328" t="s">
        <v>470</v>
      </c>
      <c r="J55" s="337">
        <v>31.74</v>
      </c>
      <c r="K55" s="330">
        <f t="shared" ref="K55:K60" si="8">J55*$L$2</f>
        <v>1650.48</v>
      </c>
      <c r="L55" s="331">
        <f t="shared" ref="L55:L60" si="9">K55*(1-$L$4)</f>
        <v>1650.48</v>
      </c>
      <c r="M55" s="154"/>
      <c r="N55" s="1349" t="s">
        <v>1241</v>
      </c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</row>
    <row r="56" spans="1:32" ht="45" customHeight="1" x14ac:dyDescent="0.25">
      <c r="A56" s="813"/>
      <c r="B56" s="316"/>
      <c r="C56" s="338" t="s">
        <v>471</v>
      </c>
      <c r="D56" s="318" t="s">
        <v>667</v>
      </c>
      <c r="E56" s="319" t="s">
        <v>459</v>
      </c>
      <c r="F56" s="351">
        <v>2</v>
      </c>
      <c r="G56" s="320" t="s">
        <v>221</v>
      </c>
      <c r="H56" s="320" t="s">
        <v>469</v>
      </c>
      <c r="I56" s="320" t="s">
        <v>470</v>
      </c>
      <c r="J56" s="321">
        <v>69.790000000000006</v>
      </c>
      <c r="K56" s="322">
        <f t="shared" si="8"/>
        <v>3629.0800000000004</v>
      </c>
      <c r="L56" s="323">
        <f t="shared" si="9"/>
        <v>3629.0800000000004</v>
      </c>
      <c r="M56" s="152"/>
      <c r="N56" s="1350"/>
    </row>
    <row r="57" spans="1:32" ht="45" customHeight="1" x14ac:dyDescent="0.25">
      <c r="A57" s="813"/>
      <c r="B57" s="316"/>
      <c r="C57" s="338" t="s">
        <v>1151</v>
      </c>
      <c r="D57" s="318" t="s">
        <v>668</v>
      </c>
      <c r="E57" s="319">
        <v>2</v>
      </c>
      <c r="F57" s="351">
        <v>2</v>
      </c>
      <c r="G57" s="320" t="s">
        <v>221</v>
      </c>
      <c r="H57" s="320" t="s">
        <v>469</v>
      </c>
      <c r="I57" s="320" t="s">
        <v>470</v>
      </c>
      <c r="J57" s="321">
        <v>56.18</v>
      </c>
      <c r="K57" s="322">
        <f t="shared" ref="K57" si="10">J57*$L$2</f>
        <v>2921.36</v>
      </c>
      <c r="L57" s="323">
        <f t="shared" ref="L57" si="11">K57*(1-$L$4)</f>
        <v>2921.36</v>
      </c>
      <c r="M57" s="152"/>
      <c r="N57" s="1350"/>
    </row>
    <row r="58" spans="1:32" ht="45" customHeight="1" x14ac:dyDescent="0.25">
      <c r="A58" s="813"/>
      <c r="B58" s="316"/>
      <c r="C58" s="338" t="s">
        <v>472</v>
      </c>
      <c r="D58" s="318" t="s">
        <v>669</v>
      </c>
      <c r="E58" s="319">
        <v>3</v>
      </c>
      <c r="F58" s="351">
        <v>2</v>
      </c>
      <c r="G58" s="320" t="s">
        <v>221</v>
      </c>
      <c r="H58" s="320" t="s">
        <v>469</v>
      </c>
      <c r="I58" s="320" t="s">
        <v>470</v>
      </c>
      <c r="J58" s="321">
        <v>79.66</v>
      </c>
      <c r="K58" s="322">
        <f t="shared" si="8"/>
        <v>4142.32</v>
      </c>
      <c r="L58" s="323">
        <f t="shared" si="9"/>
        <v>4142.32</v>
      </c>
      <c r="M58" s="152"/>
      <c r="N58" s="1350"/>
    </row>
    <row r="59" spans="1:32" ht="45" customHeight="1" x14ac:dyDescent="0.25">
      <c r="A59" s="813"/>
      <c r="B59" s="316"/>
      <c r="C59" s="338" t="s">
        <v>473</v>
      </c>
      <c r="D59" s="318" t="s">
        <v>670</v>
      </c>
      <c r="E59" s="319" t="s">
        <v>460</v>
      </c>
      <c r="F59" s="351">
        <v>2</v>
      </c>
      <c r="G59" s="320" t="s">
        <v>221</v>
      </c>
      <c r="H59" s="320" t="s">
        <v>469</v>
      </c>
      <c r="I59" s="320" t="s">
        <v>470</v>
      </c>
      <c r="J59" s="321">
        <v>125.36</v>
      </c>
      <c r="K59" s="322">
        <f t="shared" ref="K59" si="12">J59*$L$2</f>
        <v>6518.72</v>
      </c>
      <c r="L59" s="323">
        <f t="shared" ref="L59" si="13">K59*(1-$L$4)</f>
        <v>6518.72</v>
      </c>
      <c r="M59" s="152"/>
      <c r="N59" s="1350"/>
    </row>
    <row r="60" spans="1:32" ht="45" customHeight="1" thickBot="1" x14ac:dyDescent="0.3">
      <c r="A60" s="813"/>
      <c r="B60" s="294"/>
      <c r="C60" s="332" t="s">
        <v>1152</v>
      </c>
      <c r="D60" s="296" t="s">
        <v>671</v>
      </c>
      <c r="E60" s="297">
        <v>4</v>
      </c>
      <c r="F60" s="342">
        <v>2</v>
      </c>
      <c r="G60" s="298" t="s">
        <v>221</v>
      </c>
      <c r="H60" s="298" t="s">
        <v>469</v>
      </c>
      <c r="I60" s="298" t="s">
        <v>470</v>
      </c>
      <c r="J60" s="305">
        <v>93.97</v>
      </c>
      <c r="K60" s="306">
        <f t="shared" si="8"/>
        <v>4886.4399999999996</v>
      </c>
      <c r="L60" s="307">
        <f t="shared" si="9"/>
        <v>4886.4399999999996</v>
      </c>
      <c r="M60" s="152"/>
      <c r="N60" s="1351"/>
    </row>
    <row r="61" spans="1:32" s="105" customFormat="1" ht="22.05" customHeight="1" thickBot="1" x14ac:dyDescent="0.3">
      <c r="A61" s="813"/>
      <c r="B61" s="1338" t="s">
        <v>482</v>
      </c>
      <c r="C61" s="1339"/>
      <c r="D61" s="1339"/>
      <c r="E61" s="1339"/>
      <c r="F61" s="1339"/>
      <c r="G61" s="1339"/>
      <c r="H61" s="1339"/>
      <c r="I61" s="1339"/>
      <c r="J61" s="1339"/>
      <c r="K61" s="1339"/>
      <c r="L61" s="1339"/>
      <c r="M61" s="155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</row>
    <row r="62" spans="1:32" ht="45" customHeight="1" x14ac:dyDescent="0.25">
      <c r="A62" s="813"/>
      <c r="B62" s="343"/>
      <c r="C62" s="335" t="s">
        <v>474</v>
      </c>
      <c r="D62" s="344" t="s">
        <v>676</v>
      </c>
      <c r="E62" s="327" t="s">
        <v>459</v>
      </c>
      <c r="F62" s="517">
        <v>3</v>
      </c>
      <c r="G62" s="328" t="s">
        <v>221</v>
      </c>
      <c r="H62" s="328" t="s">
        <v>475</v>
      </c>
      <c r="I62" s="328" t="s">
        <v>476</v>
      </c>
      <c r="J62" s="337">
        <v>69.33</v>
      </c>
      <c r="K62" s="330">
        <f t="shared" ref="K62:K64" si="14">J62*$L$2</f>
        <v>3605.16</v>
      </c>
      <c r="L62" s="346">
        <f t="shared" ref="L62:L64" si="15">K62*(1-$L$4)</f>
        <v>3605.16</v>
      </c>
      <c r="M62" s="155"/>
      <c r="N62" s="1352" t="s">
        <v>1241</v>
      </c>
    </row>
    <row r="63" spans="1:32" ht="45" customHeight="1" x14ac:dyDescent="0.25">
      <c r="A63" s="813"/>
      <c r="B63" s="348"/>
      <c r="C63" s="349" t="s">
        <v>477</v>
      </c>
      <c r="D63" s="350" t="s">
        <v>677</v>
      </c>
      <c r="E63" s="319" t="s">
        <v>460</v>
      </c>
      <c r="F63" s="518">
        <v>3</v>
      </c>
      <c r="G63" s="320" t="s">
        <v>221</v>
      </c>
      <c r="H63" s="320" t="s">
        <v>475</v>
      </c>
      <c r="I63" s="320" t="s">
        <v>476</v>
      </c>
      <c r="J63" s="321">
        <v>117.83</v>
      </c>
      <c r="K63" s="322">
        <f t="shared" si="14"/>
        <v>6127.16</v>
      </c>
      <c r="L63" s="352">
        <f t="shared" si="15"/>
        <v>6127.16</v>
      </c>
      <c r="M63" s="155"/>
      <c r="N63" s="1353"/>
    </row>
    <row r="64" spans="1:32" ht="45" customHeight="1" thickBot="1" x14ac:dyDescent="0.3">
      <c r="A64" s="813"/>
      <c r="B64" s="347"/>
      <c r="C64" s="340" t="s">
        <v>478</v>
      </c>
      <c r="D64" s="341" t="s">
        <v>676</v>
      </c>
      <c r="E64" s="297" t="s">
        <v>459</v>
      </c>
      <c r="F64" s="519">
        <v>3</v>
      </c>
      <c r="G64" s="298" t="s">
        <v>221</v>
      </c>
      <c r="H64" s="298" t="s">
        <v>479</v>
      </c>
      <c r="I64" s="298" t="s">
        <v>458</v>
      </c>
      <c r="J64" s="305">
        <v>44.59</v>
      </c>
      <c r="K64" s="306">
        <f t="shared" si="14"/>
        <v>2318.6800000000003</v>
      </c>
      <c r="L64" s="307">
        <f t="shared" si="15"/>
        <v>2318.6800000000003</v>
      </c>
      <c r="M64" s="155"/>
      <c r="N64" s="1353"/>
    </row>
    <row r="65" spans="1:62" s="105" customFormat="1" ht="22.05" customHeight="1" thickBot="1" x14ac:dyDescent="0.3">
      <c r="A65" s="813"/>
      <c r="B65" s="1347" t="s">
        <v>1163</v>
      </c>
      <c r="C65" s="1348"/>
      <c r="D65" s="1348"/>
      <c r="E65" s="1348"/>
      <c r="F65" s="1348"/>
      <c r="G65" s="1348"/>
      <c r="H65" s="1348"/>
      <c r="I65" s="1348"/>
      <c r="J65" s="1348"/>
      <c r="K65" s="1348"/>
      <c r="L65" s="1348"/>
      <c r="M65" s="155"/>
      <c r="N65" s="571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</row>
    <row r="66" spans="1:62" ht="45" customHeight="1" x14ac:dyDescent="0.25">
      <c r="A66" s="813"/>
      <c r="B66" s="324"/>
      <c r="C66" s="325" t="s">
        <v>1154</v>
      </c>
      <c r="D66" s="326" t="s">
        <v>1164</v>
      </c>
      <c r="E66" s="327">
        <v>3</v>
      </c>
      <c r="F66" s="336" t="s">
        <v>1155</v>
      </c>
      <c r="G66" s="328" t="s">
        <v>1157</v>
      </c>
      <c r="H66" s="328" t="s">
        <v>469</v>
      </c>
      <c r="I66" s="328" t="s">
        <v>470</v>
      </c>
      <c r="J66" s="329">
        <v>137.97999999999999</v>
      </c>
      <c r="K66" s="330">
        <f t="shared" ref="K66" si="16">J66*$L$2</f>
        <v>7174.9599999999991</v>
      </c>
      <c r="L66" s="331">
        <f t="shared" ref="L66" si="17">K66*(1-$L$4)</f>
        <v>7174.9599999999991</v>
      </c>
      <c r="M66" s="151"/>
      <c r="N66" s="1352" t="s">
        <v>1241</v>
      </c>
    </row>
    <row r="67" spans="1:62" ht="45" customHeight="1" x14ac:dyDescent="0.25">
      <c r="A67" s="813"/>
      <c r="B67" s="316"/>
      <c r="C67" s="317" t="s">
        <v>1156</v>
      </c>
      <c r="D67" s="318" t="s">
        <v>1165</v>
      </c>
      <c r="E67" s="319">
        <v>4</v>
      </c>
      <c r="F67" s="339" t="s">
        <v>1155</v>
      </c>
      <c r="G67" s="320" t="s">
        <v>462</v>
      </c>
      <c r="H67" s="320" t="s">
        <v>457</v>
      </c>
      <c r="I67" s="320" t="s">
        <v>458</v>
      </c>
      <c r="J67" s="321">
        <v>166.53</v>
      </c>
      <c r="K67" s="322">
        <f t="shared" ref="K67" si="18">J67*$L$2</f>
        <v>8659.56</v>
      </c>
      <c r="L67" s="323">
        <f t="shared" ref="L67" si="19">K67*(1-$L$4)</f>
        <v>8659.56</v>
      </c>
      <c r="M67" s="151"/>
      <c r="N67" s="1353"/>
    </row>
    <row r="68" spans="1:62" ht="45" customHeight="1" x14ac:dyDescent="0.25">
      <c r="A68" s="813"/>
      <c r="B68" s="316"/>
      <c r="C68" s="317" t="s">
        <v>1158</v>
      </c>
      <c r="D68" s="318" t="s">
        <v>1166</v>
      </c>
      <c r="E68" s="319">
        <v>3</v>
      </c>
      <c r="F68" s="351">
        <v>2</v>
      </c>
      <c r="G68" s="320" t="s">
        <v>221</v>
      </c>
      <c r="H68" s="320" t="s">
        <v>672</v>
      </c>
      <c r="I68" s="320" t="s">
        <v>470</v>
      </c>
      <c r="J68" s="321">
        <v>86.67</v>
      </c>
      <c r="K68" s="322">
        <f t="shared" ref="K68" si="20">J68*$L$2</f>
        <v>4506.84</v>
      </c>
      <c r="L68" s="323">
        <f t="shared" ref="L68" si="21">K68*(1-$L$4)</f>
        <v>4506.84</v>
      </c>
      <c r="M68" s="151"/>
      <c r="N68" s="1353"/>
    </row>
    <row r="69" spans="1:62" ht="45" customHeight="1" x14ac:dyDescent="0.25">
      <c r="A69" s="813"/>
      <c r="B69" s="316"/>
      <c r="C69" s="317" t="s">
        <v>1159</v>
      </c>
      <c r="D69" s="318" t="s">
        <v>1167</v>
      </c>
      <c r="E69" s="319">
        <v>3</v>
      </c>
      <c r="F69" s="351">
        <v>2</v>
      </c>
      <c r="G69" s="320" t="s">
        <v>221</v>
      </c>
      <c r="H69" s="320" t="s">
        <v>672</v>
      </c>
      <c r="I69" s="320" t="s">
        <v>470</v>
      </c>
      <c r="J69" s="321">
        <v>107.58</v>
      </c>
      <c r="K69" s="322">
        <f t="shared" ref="K69" si="22">J69*$L$2</f>
        <v>5594.16</v>
      </c>
      <c r="L69" s="323">
        <f t="shared" ref="L69" si="23">K69*(1-$L$4)</f>
        <v>5594.16</v>
      </c>
      <c r="M69" s="151"/>
      <c r="N69" s="1353"/>
    </row>
    <row r="70" spans="1:62" ht="45" customHeight="1" x14ac:dyDescent="0.25">
      <c r="A70" s="813"/>
      <c r="B70" s="316"/>
      <c r="C70" s="317" t="s">
        <v>1160</v>
      </c>
      <c r="D70" s="318" t="s">
        <v>1168</v>
      </c>
      <c r="E70" s="319">
        <v>3</v>
      </c>
      <c r="F70" s="351">
        <v>2</v>
      </c>
      <c r="G70" s="320" t="s">
        <v>221</v>
      </c>
      <c r="H70" s="320" t="s">
        <v>469</v>
      </c>
      <c r="I70" s="320" t="s">
        <v>470</v>
      </c>
      <c r="J70" s="321">
        <v>84.15</v>
      </c>
      <c r="K70" s="322">
        <f t="shared" ref="K70" si="24">J70*$L$2</f>
        <v>4375.8</v>
      </c>
      <c r="L70" s="323">
        <f t="shared" ref="L70" si="25">K70*(1-$L$4)</f>
        <v>4375.8</v>
      </c>
      <c r="M70" s="151"/>
      <c r="N70" s="1353"/>
    </row>
    <row r="71" spans="1:62" ht="45" customHeight="1" x14ac:dyDescent="0.25">
      <c r="A71" s="813"/>
      <c r="B71" s="316"/>
      <c r="C71" s="317" t="s">
        <v>1161</v>
      </c>
      <c r="D71" s="318" t="s">
        <v>1169</v>
      </c>
      <c r="E71" s="319">
        <v>2</v>
      </c>
      <c r="F71" s="351">
        <v>2</v>
      </c>
      <c r="G71" s="320" t="s">
        <v>221</v>
      </c>
      <c r="H71" s="320" t="s">
        <v>672</v>
      </c>
      <c r="I71" s="320" t="s">
        <v>470</v>
      </c>
      <c r="J71" s="321">
        <v>70.459999999999994</v>
      </c>
      <c r="K71" s="322">
        <f t="shared" ref="K71" si="26">J71*$L$2</f>
        <v>3663.9199999999996</v>
      </c>
      <c r="L71" s="323">
        <f t="shared" ref="L71" si="27">K71*(1-$L$4)</f>
        <v>3663.9199999999996</v>
      </c>
      <c r="M71" s="151"/>
      <c r="N71" s="1353"/>
    </row>
    <row r="72" spans="1:62" ht="45" customHeight="1" x14ac:dyDescent="0.25">
      <c r="A72" s="813"/>
      <c r="B72" s="316"/>
      <c r="C72" s="317" t="s">
        <v>1162</v>
      </c>
      <c r="D72" s="318" t="s">
        <v>1170</v>
      </c>
      <c r="E72" s="319">
        <v>2</v>
      </c>
      <c r="F72" s="351">
        <v>2</v>
      </c>
      <c r="G72" s="320" t="s">
        <v>221</v>
      </c>
      <c r="H72" s="320" t="s">
        <v>672</v>
      </c>
      <c r="I72" s="320" t="s">
        <v>470</v>
      </c>
      <c r="J72" s="321">
        <v>70.459999999999994</v>
      </c>
      <c r="K72" s="322">
        <f t="shared" ref="K72" si="28">J72*$L$2</f>
        <v>3663.9199999999996</v>
      </c>
      <c r="L72" s="323">
        <f t="shared" ref="L72" si="29">K72*(1-$L$4)</f>
        <v>3663.9199999999996</v>
      </c>
      <c r="M72" s="151"/>
      <c r="N72" s="1354"/>
    </row>
    <row r="73" spans="1:62" ht="6" customHeight="1" x14ac:dyDescent="0.25">
      <c r="A73" s="818"/>
      <c r="B73" s="818"/>
      <c r="C73" s="818"/>
      <c r="D73" s="818"/>
      <c r="E73" s="818"/>
      <c r="F73" s="818"/>
      <c r="G73" s="818"/>
      <c r="H73" s="818"/>
      <c r="I73" s="818"/>
      <c r="J73" s="818"/>
      <c r="K73" s="818"/>
      <c r="L73" s="819"/>
      <c r="M73" s="159"/>
      <c r="N73" s="304"/>
      <c r="O73" s="304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</row>
    <row r="74" spans="1:62" s="16" customFormat="1" ht="16.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106"/>
      <c r="L74" s="107"/>
      <c r="M74" s="156"/>
      <c r="N74" s="108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62" s="110" customFormat="1" ht="17.25" customHeight="1" x14ac:dyDescent="0.25">
      <c r="A75" s="109"/>
      <c r="B75" s="109"/>
      <c r="C75" s="1337" t="s">
        <v>480</v>
      </c>
      <c r="D75" s="1337"/>
      <c r="E75" s="1337"/>
      <c r="F75" s="1337"/>
      <c r="G75" s="1337"/>
      <c r="H75" s="1337"/>
      <c r="I75" s="1337"/>
      <c r="J75" s="1337"/>
      <c r="K75" s="1337"/>
      <c r="M75" s="157"/>
      <c r="N75" s="112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</row>
    <row r="76" spans="1:62" s="16" customFormat="1" ht="20.25" customHeight="1" x14ac:dyDescent="0.25">
      <c r="A76" s="109"/>
      <c r="B76" s="109"/>
      <c r="C76" s="1336" t="s">
        <v>481</v>
      </c>
      <c r="D76" s="1336"/>
      <c r="E76" s="1336"/>
      <c r="F76" s="1336"/>
      <c r="G76" s="1336"/>
      <c r="H76" s="1336"/>
      <c r="I76" s="1336"/>
      <c r="J76" s="1336"/>
      <c r="K76" s="1336"/>
      <c r="M76" s="150"/>
      <c r="N76" s="11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62" s="16" customFormat="1" ht="20.25" customHeight="1" x14ac:dyDescent="0.25">
      <c r="A77" s="109"/>
      <c r="B77" s="109"/>
      <c r="C77" s="1336" t="s">
        <v>713</v>
      </c>
      <c r="D77" s="1336"/>
      <c r="E77" s="1336"/>
      <c r="F77" s="1336"/>
      <c r="G77" s="1336"/>
      <c r="H77" s="1336"/>
      <c r="I77" s="1336"/>
      <c r="J77" s="1336"/>
      <c r="K77" s="1336"/>
      <c r="M77" s="150"/>
      <c r="N77" s="11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1:62" ht="14.7" customHeight="1" x14ac:dyDescent="0.25">
      <c r="A78" s="113"/>
      <c r="B78" s="113"/>
      <c r="C78" s="114"/>
      <c r="D78" s="114"/>
      <c r="E78" s="115"/>
      <c r="F78" s="115"/>
      <c r="G78" s="116"/>
      <c r="H78" s="116"/>
      <c r="I78" s="117"/>
      <c r="J78" s="118"/>
      <c r="K78" s="119"/>
      <c r="M78" s="150"/>
      <c r="N78" s="10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1:62" s="16" customFormat="1" ht="12.75" customHeight="1" x14ac:dyDescent="0.25">
      <c r="A79" s="113"/>
      <c r="B79" s="113"/>
      <c r="C79" s="114"/>
      <c r="D79" s="114"/>
      <c r="E79" s="120"/>
      <c r="F79" s="121"/>
      <c r="G79" s="121"/>
      <c r="H79" s="121"/>
      <c r="I79" s="122"/>
      <c r="J79" s="118"/>
      <c r="K79" s="119"/>
      <c r="M79" s="15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1:62" ht="16.5" customHeight="1" x14ac:dyDescent="0.25">
      <c r="A80" s="25"/>
      <c r="B80" s="25"/>
      <c r="C80" s="123"/>
      <c r="D80" s="123"/>
      <c r="G80" s="124"/>
      <c r="H80" s="124"/>
      <c r="I80" s="125"/>
      <c r="J80" s="16"/>
      <c r="K80" s="119"/>
      <c r="M80" s="15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12:32" s="16" customFormat="1" x14ac:dyDescent="0.25">
      <c r="L81" s="126"/>
      <c r="M81" s="15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12:32" s="16" customFormat="1" x14ac:dyDescent="0.25">
      <c r="L82" s="126"/>
      <c r="M82" s="15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2:32" s="16" customFormat="1" x14ac:dyDescent="0.25">
      <c r="L83" s="126"/>
      <c r="M83" s="15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12:32" s="16" customFormat="1" x14ac:dyDescent="0.25">
      <c r="L84" s="126"/>
      <c r="M84" s="15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</sheetData>
  <sheetProtection algorithmName="SHA-512" hashValue="88mh836jFzKcW6vils4pYqNrrmTKdjcUlgL89zq3aUQ/YPvAEwr9HfbtaQcJgjDiK/odRpYhDkrSyrjXbqzBpA==" saltValue="3nl9RP8pm1r/8fMBIyo4Yg==" spinCount="100000" sheet="1" objects="1" scenarios="1"/>
  <mergeCells count="22">
    <mergeCell ref="K1:L1"/>
    <mergeCell ref="N48:N53"/>
    <mergeCell ref="A40:L40"/>
    <mergeCell ref="A10:L10"/>
    <mergeCell ref="A17:L17"/>
    <mergeCell ref="A29:L29"/>
    <mergeCell ref="O4:O5"/>
    <mergeCell ref="M4:M5"/>
    <mergeCell ref="N4:N5"/>
    <mergeCell ref="C77:K77"/>
    <mergeCell ref="C75:K75"/>
    <mergeCell ref="C76:K76"/>
    <mergeCell ref="B61:L61"/>
    <mergeCell ref="B54:L54"/>
    <mergeCell ref="B47:L47"/>
    <mergeCell ref="L4:L5"/>
    <mergeCell ref="C4:K5"/>
    <mergeCell ref="B65:L65"/>
    <mergeCell ref="N55:N60"/>
    <mergeCell ref="N62:N64"/>
    <mergeCell ref="N66:N72"/>
    <mergeCell ref="N41:N46"/>
  </mergeCells>
  <hyperlinks>
    <hyperlink ref="O3" location="'SPD (ПЗІП)'!A10" display="1+2 / 12,5 kA" xr:uid="{994640E0-EAD9-42FE-9E47-1012598131E2}"/>
    <hyperlink ref="P3" location="'SPD (ПЗІП)'!A17" display="1+2 / 25 kA" xr:uid="{F5C2B78B-627F-4654-A3B4-FCE74E26851B}"/>
    <hyperlink ref="O4:O5" location="'SPD (ПЗІП)'!A29" display="1+2 / 12,5 kA" xr:uid="{6B82BE69-6F27-48E6-93C7-7111A0403ED3}"/>
    <hyperlink ref="O6" location="'SPD (ПЗІП)'!A40" display="1+2 / 12,5 kA" xr:uid="{F00FB5D8-3835-480A-B4D5-8FAE36C76C45}"/>
    <hyperlink ref="P6" location="'SPD (ПЗІП)'!A47" display="1+2 / 25 kA" xr:uid="{3FE05038-8DB2-4D65-A282-A77E8D9C2284}"/>
    <hyperlink ref="Q6" location="'SPD (ПЗІП)'!A54" display="клас 2" xr:uid="{7B5ACBD1-CB76-4A58-BC8A-52EAF3F602AF}"/>
    <hyperlink ref="R6" location="'SPD (ПЗІП)'!A61" display="клас 3" xr:uid="{817F135F-B7E1-40AF-950B-288C50145EF7}"/>
    <hyperlink ref="S6" location="'SPD (ПЗІП)'!A65" display="ФЕС" xr:uid="{30A56932-AAA1-4C2E-93CF-26342CA02546}"/>
    <hyperlink ref="N3" location="'SPD (ПЗІП)'!A10" display="FS BLAZE" xr:uid="{EB2247ED-F7CA-48D9-9E10-37A3A4ACFD3C}"/>
    <hyperlink ref="N4:N5" location="'SPD (ПЗІП)'!A29" display="CITEL" xr:uid="{274F34AB-20A5-4183-A231-BB3874C156E8}"/>
    <hyperlink ref="N6" location="'SPD (ПЗІП)'!A40" display="SALTEK" xr:uid="{632EC9BF-FF5D-4F0F-B42A-94A1E7F613C7}"/>
  </hyperlinks>
  <pageMargins left="0.35416666666666702" right="0.35416666666666702" top="0.39374999999999999" bottom="0.59027777777777801" header="0.51180555555555496" footer="0.51180555555555496"/>
  <pageSetup paperSize="9" scale="78" firstPageNumber="0" orientation="portrait" horizontalDpi="300" verticalDpi="300" r:id="rId1"/>
  <rowBreaks count="2" manualBreakCount="2">
    <brk id="46" max="16383" man="1"/>
    <brk id="6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1DAC-EDAC-4B12-BE93-BF7E1520EE74}">
  <sheetPr codeName="Аркуш3">
    <tabColor theme="5"/>
    <pageSetUpPr fitToPage="1"/>
  </sheetPr>
  <dimension ref="A1:BI131"/>
  <sheetViews>
    <sheetView zoomScaleNormal="100" zoomScaleSheetLayoutView="100" workbookViewId="0">
      <pane ySplit="9" topLeftCell="A10" activePane="bottomLeft" state="frozen"/>
      <selection pane="bottomLeft" activeCell="O16" sqref="O16"/>
    </sheetView>
  </sheetViews>
  <sheetFormatPr defaultColWidth="8.77734375" defaultRowHeight="13.2" x14ac:dyDescent="0.25"/>
  <cols>
    <col min="1" max="1" width="18.44140625" customWidth="1"/>
    <col min="2" max="2" width="15.44140625" style="1" customWidth="1"/>
    <col min="3" max="3" width="49.109375" style="1" customWidth="1"/>
    <col min="4" max="4" width="7.109375" style="1" customWidth="1"/>
    <col min="5" max="5" width="4.109375" style="1" customWidth="1"/>
    <col min="6" max="6" width="4" style="1" customWidth="1"/>
    <col min="7" max="7" width="13" style="1" customWidth="1"/>
    <col min="8" max="8" width="12.44140625" style="1" customWidth="1"/>
    <col min="9" max="9" width="12.44140625" style="1" hidden="1" customWidth="1"/>
    <col min="10" max="10" width="2.33203125" style="2" customWidth="1"/>
    <col min="11" max="11" width="11.109375" style="3" customWidth="1"/>
    <col min="12" max="12" width="10.77734375" style="4" customWidth="1"/>
    <col min="13" max="35" width="8.109375" style="4" customWidth="1"/>
    <col min="36" max="61" width="8.109375" style="5" customWidth="1"/>
    <col min="62" max="1003" width="8.109375" customWidth="1"/>
    <col min="1004" max="1025" width="9" customWidth="1"/>
  </cols>
  <sheetData>
    <row r="1" spans="1:61" ht="10.050000000000001" customHeight="1" x14ac:dyDescent="0.25">
      <c r="A1" s="6"/>
      <c r="B1" s="6"/>
      <c r="C1" s="134"/>
      <c r="D1" s="134"/>
      <c r="E1" s="134"/>
      <c r="F1" s="134"/>
      <c r="G1" s="1355" t="s">
        <v>687</v>
      </c>
      <c r="H1" s="1355"/>
      <c r="I1" s="7"/>
      <c r="K1" s="161"/>
      <c r="L1" s="9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spans="1:61" ht="7.95" customHeight="1" x14ac:dyDescent="0.25">
      <c r="A2" s="6"/>
      <c r="B2" s="6"/>
      <c r="C2" s="136"/>
      <c r="D2" s="137"/>
      <c r="E2" s="137"/>
      <c r="F2" s="137"/>
      <c r="G2" s="11"/>
      <c r="H2" s="1393">
        <v>52</v>
      </c>
      <c r="I2" s="12"/>
      <c r="J2" s="1394"/>
      <c r="K2" s="1395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1" ht="7.95" customHeight="1" x14ac:dyDescent="0.25">
      <c r="A3" s="6"/>
      <c r="B3" s="6"/>
      <c r="C3" s="136"/>
      <c r="D3" s="137"/>
      <c r="E3" s="137"/>
      <c r="F3" s="137"/>
      <c r="G3" s="11"/>
      <c r="H3" s="1393"/>
      <c r="I3" s="12"/>
      <c r="J3" s="1394"/>
      <c r="K3" s="1395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1" ht="7.95" customHeight="1" x14ac:dyDescent="0.25">
      <c r="A4" s="6"/>
      <c r="B4" s="6"/>
      <c r="C4" s="136"/>
      <c r="D4" s="137"/>
      <c r="E4" s="137"/>
      <c r="F4" s="137"/>
      <c r="G4" s="11"/>
      <c r="H4" s="160" t="s">
        <v>1</v>
      </c>
      <c r="I4" s="12"/>
      <c r="J4" s="1394"/>
      <c r="K4" s="1395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1" ht="7.95" customHeight="1" x14ac:dyDescent="0.25">
      <c r="A5" s="13"/>
      <c r="B5" s="1388"/>
      <c r="C5" s="1388"/>
      <c r="D5" s="1388"/>
      <c r="E5" s="1388"/>
      <c r="F5" s="1388"/>
      <c r="G5" s="1388"/>
      <c r="H5" s="968">
        <v>0</v>
      </c>
      <c r="I5" s="14"/>
      <c r="J5" s="1394"/>
      <c r="K5" s="1395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1" ht="7.95" customHeight="1" x14ac:dyDescent="0.25">
      <c r="A6" s="13"/>
      <c r="B6" s="1389"/>
      <c r="C6" s="1389"/>
      <c r="D6" s="1389"/>
      <c r="E6" s="1389"/>
      <c r="F6" s="1389"/>
      <c r="G6" s="1389"/>
      <c r="H6" s="969"/>
      <c r="I6" s="14"/>
      <c r="J6" s="379"/>
      <c r="K6" s="1395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1" ht="3" customHeight="1" x14ac:dyDescent="0.25">
      <c r="A7" s="273"/>
      <c r="B7" s="274"/>
      <c r="C7" s="274"/>
      <c r="D7" s="274"/>
      <c r="E7" s="274"/>
      <c r="F7" s="274"/>
      <c r="G7" s="274"/>
      <c r="H7" s="275"/>
      <c r="I7" s="14"/>
      <c r="J7" s="379"/>
      <c r="K7" s="1395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1" ht="9" customHeight="1" x14ac:dyDescent="0.25">
      <c r="A8" s="1023" t="s">
        <v>2</v>
      </c>
      <c r="B8" s="1023" t="s">
        <v>3</v>
      </c>
      <c r="C8" s="1023" t="s">
        <v>4</v>
      </c>
      <c r="D8" s="1025" t="s">
        <v>5</v>
      </c>
      <c r="E8" s="1025" t="s">
        <v>6</v>
      </c>
      <c r="F8" s="1025" t="s">
        <v>7</v>
      </c>
      <c r="G8" s="1025" t="s">
        <v>693</v>
      </c>
      <c r="H8" s="1028" t="s">
        <v>694</v>
      </c>
      <c r="I8" s="14"/>
      <c r="J8" s="1330"/>
      <c r="K8" s="1395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1" ht="11.55" customHeight="1" x14ac:dyDescent="0.25">
      <c r="A9" s="1023"/>
      <c r="B9" s="1023"/>
      <c r="C9" s="1023"/>
      <c r="D9" s="1025"/>
      <c r="E9" s="1025"/>
      <c r="F9" s="1025"/>
      <c r="G9" s="1025"/>
      <c r="H9" s="1028"/>
      <c r="I9" s="15" t="s">
        <v>10</v>
      </c>
      <c r="J9" s="1331"/>
      <c r="K9" s="8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1" ht="13.05" customHeight="1" x14ac:dyDescent="0.25">
      <c r="A10" s="1396" t="s">
        <v>1133</v>
      </c>
      <c r="B10" s="1396"/>
      <c r="C10" s="1396"/>
      <c r="D10" s="1396"/>
      <c r="E10" s="1396"/>
      <c r="F10" s="1396"/>
      <c r="G10" s="1396"/>
      <c r="H10" s="1396"/>
      <c r="I10" s="190"/>
      <c r="K10" s="176"/>
      <c r="L10" s="1277" t="s">
        <v>609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61" ht="13.05" customHeight="1" thickBot="1" x14ac:dyDescent="0.3">
      <c r="A11" s="1397"/>
      <c r="B11" s="1397"/>
      <c r="C11" s="1397"/>
      <c r="D11" s="1397"/>
      <c r="E11" s="1397"/>
      <c r="F11" s="1397"/>
      <c r="G11" s="1397"/>
      <c r="H11" s="1397"/>
      <c r="I11" s="190"/>
      <c r="K11" s="176"/>
      <c r="L11" s="1279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61" ht="30" customHeight="1" x14ac:dyDescent="0.25">
      <c r="A12" s="96"/>
      <c r="B12" s="1383" t="s">
        <v>442</v>
      </c>
      <c r="C12" s="99" t="s">
        <v>1229</v>
      </c>
      <c r="D12" s="895" t="s">
        <v>17</v>
      </c>
      <c r="E12" s="911" t="s">
        <v>14</v>
      </c>
      <c r="F12" s="1392" t="s">
        <v>1185</v>
      </c>
      <c r="G12" s="926">
        <f>$H$2*'Full price'!E486*1.2</f>
        <v>56628</v>
      </c>
      <c r="H12" s="970">
        <f t="shared" ref="H12" si="0">G12*(1-$H$5)</f>
        <v>56628</v>
      </c>
      <c r="I12" s="1369"/>
      <c r="J12" s="1385"/>
      <c r="K12" s="1370" t="s">
        <v>710</v>
      </c>
      <c r="L12" s="959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61" ht="34.950000000000003" customHeight="1" x14ac:dyDescent="0.25">
      <c r="A13" s="96"/>
      <c r="B13" s="1378"/>
      <c r="C13" s="98" t="s">
        <v>1127</v>
      </c>
      <c r="D13" s="905"/>
      <c r="E13" s="896"/>
      <c r="F13" s="1387"/>
      <c r="G13" s="888"/>
      <c r="H13" s="889"/>
      <c r="I13" s="1369"/>
      <c r="J13" s="1385"/>
      <c r="K13" s="1370"/>
      <c r="L13" s="960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61" ht="30" customHeight="1" x14ac:dyDescent="0.25">
      <c r="A14" s="96"/>
      <c r="B14" s="1378" t="s">
        <v>443</v>
      </c>
      <c r="C14" s="97" t="s">
        <v>1230</v>
      </c>
      <c r="D14" s="905" t="s">
        <v>17</v>
      </c>
      <c r="E14" s="896" t="s">
        <v>14</v>
      </c>
      <c r="F14" s="1379" t="s">
        <v>15</v>
      </c>
      <c r="G14" s="888">
        <f>$H$2*'Full price'!E487*1.2</f>
        <v>61308</v>
      </c>
      <c r="H14" s="889">
        <f t="shared" ref="H14:H16" si="1">G14*(1-$H$5)</f>
        <v>61308</v>
      </c>
      <c r="I14" s="1369"/>
      <c r="J14" s="1385"/>
      <c r="K14" s="1370" t="s">
        <v>710</v>
      </c>
      <c r="L14" s="959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61" ht="34.950000000000003" customHeight="1" x14ac:dyDescent="0.25">
      <c r="A15" s="96"/>
      <c r="B15" s="1378"/>
      <c r="C15" s="98" t="s">
        <v>1126</v>
      </c>
      <c r="D15" s="905"/>
      <c r="E15" s="896"/>
      <c r="F15" s="1379"/>
      <c r="G15" s="888"/>
      <c r="H15" s="889"/>
      <c r="I15" s="1369"/>
      <c r="J15" s="1385"/>
      <c r="K15" s="1370"/>
      <c r="L15" s="960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61" ht="30" customHeight="1" x14ac:dyDescent="0.25">
      <c r="A16" s="96"/>
      <c r="B16" s="1378" t="s">
        <v>444</v>
      </c>
      <c r="C16" s="97" t="s">
        <v>581</v>
      </c>
      <c r="D16" s="905" t="s">
        <v>17</v>
      </c>
      <c r="E16" s="896" t="s">
        <v>14</v>
      </c>
      <c r="F16" s="1379" t="s">
        <v>15</v>
      </c>
      <c r="G16" s="888">
        <f>$H$2*'Full price'!E488*1.2</f>
        <v>70044</v>
      </c>
      <c r="H16" s="889">
        <f t="shared" si="1"/>
        <v>70044</v>
      </c>
      <c r="I16" s="1369"/>
      <c r="J16" s="1385"/>
      <c r="K16" s="1370" t="s">
        <v>710</v>
      </c>
      <c r="L16" s="959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61" ht="34.950000000000003" customHeight="1" x14ac:dyDescent="0.25">
      <c r="A17" s="96"/>
      <c r="B17" s="1378"/>
      <c r="C17" s="98" t="s">
        <v>1128</v>
      </c>
      <c r="D17" s="905"/>
      <c r="E17" s="896"/>
      <c r="F17" s="1379"/>
      <c r="G17" s="888"/>
      <c r="H17" s="889"/>
      <c r="I17" s="1369"/>
      <c r="J17" s="1385"/>
      <c r="K17" s="1370"/>
      <c r="L17" s="960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</row>
    <row r="18" spans="1:61" ht="30" customHeight="1" x14ac:dyDescent="0.25">
      <c r="A18" s="96"/>
      <c r="B18" s="1378" t="s">
        <v>445</v>
      </c>
      <c r="C18" s="97" t="s">
        <v>582</v>
      </c>
      <c r="D18" s="905" t="s">
        <v>17</v>
      </c>
      <c r="E18" s="896" t="s">
        <v>14</v>
      </c>
      <c r="F18" s="1386" t="s">
        <v>1185</v>
      </c>
      <c r="G18" s="888">
        <f>$H$2*'Full price'!E489*1.2</f>
        <v>72696</v>
      </c>
      <c r="H18" s="889">
        <f>G18*(1-$H$5)</f>
        <v>72696</v>
      </c>
      <c r="I18" s="1369"/>
      <c r="J18" s="1385"/>
      <c r="K18" s="1370" t="s">
        <v>710</v>
      </c>
      <c r="L18" s="959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61" ht="34.950000000000003" customHeight="1" x14ac:dyDescent="0.25">
      <c r="A19" s="26"/>
      <c r="B19" s="1378"/>
      <c r="C19" s="98" t="s">
        <v>1129</v>
      </c>
      <c r="D19" s="905"/>
      <c r="E19" s="896"/>
      <c r="F19" s="1387"/>
      <c r="G19" s="888"/>
      <c r="H19" s="889"/>
      <c r="I19" s="1369"/>
      <c r="J19" s="1385"/>
      <c r="K19" s="1370"/>
      <c r="L19" s="960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61" ht="12" customHeight="1" x14ac:dyDescent="0.25">
      <c r="A20" s="1040"/>
      <c r="B20" s="1040"/>
      <c r="C20" s="1040"/>
      <c r="D20" s="1040"/>
      <c r="E20" s="1040"/>
      <c r="F20" s="1040"/>
      <c r="G20" s="1040"/>
      <c r="H20" s="1040"/>
      <c r="I20" s="58"/>
      <c r="K20" s="169"/>
      <c r="L20" s="169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61" ht="13.05" customHeight="1" x14ac:dyDescent="0.25">
      <c r="A21" s="1390" t="s">
        <v>1134</v>
      </c>
      <c r="B21" s="1390"/>
      <c r="C21" s="1390"/>
      <c r="D21" s="1390"/>
      <c r="E21" s="1390"/>
      <c r="F21" s="1390"/>
      <c r="G21" s="1390"/>
      <c r="H21" s="1390"/>
      <c r="I21" s="190"/>
      <c r="K21" s="176"/>
      <c r="L21" s="1277" t="s">
        <v>609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61" ht="13.05" customHeight="1" thickBot="1" x14ac:dyDescent="0.3">
      <c r="A22" s="1391"/>
      <c r="B22" s="1391"/>
      <c r="C22" s="1391"/>
      <c r="D22" s="1391"/>
      <c r="E22" s="1391"/>
      <c r="F22" s="1391"/>
      <c r="G22" s="1391"/>
      <c r="H22" s="1391"/>
      <c r="I22" s="190"/>
      <c r="K22" s="176"/>
      <c r="L22" s="1279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61" ht="37.950000000000003" customHeight="1" x14ac:dyDescent="0.25">
      <c r="A23" s="96"/>
      <c r="B23" s="1383" t="s">
        <v>1122</v>
      </c>
      <c r="C23" s="99" t="s">
        <v>1124</v>
      </c>
      <c r="D23" s="895" t="s">
        <v>17</v>
      </c>
      <c r="E23" s="911" t="s">
        <v>14</v>
      </c>
      <c r="F23" s="1384" t="s">
        <v>15</v>
      </c>
      <c r="G23" s="926">
        <f>$H$2*'Full price'!E490*1.2</f>
        <v>43056</v>
      </c>
      <c r="H23" s="970">
        <f t="shared" ref="H23" si="2">G23*(1-$H$5)</f>
        <v>43056</v>
      </c>
      <c r="I23" s="1369"/>
      <c r="J23" s="1385"/>
      <c r="K23" s="1370" t="s">
        <v>710</v>
      </c>
      <c r="L23" s="959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61" ht="37.950000000000003" customHeight="1" x14ac:dyDescent="0.25">
      <c r="A24" s="96"/>
      <c r="B24" s="1378"/>
      <c r="C24" s="98" t="s">
        <v>1130</v>
      </c>
      <c r="D24" s="905"/>
      <c r="E24" s="896"/>
      <c r="F24" s="1379"/>
      <c r="G24" s="888"/>
      <c r="H24" s="889"/>
      <c r="I24" s="1369"/>
      <c r="J24" s="1385"/>
      <c r="K24" s="1370"/>
      <c r="L24" s="960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61" ht="37.950000000000003" customHeight="1" x14ac:dyDescent="0.25">
      <c r="A25" s="96"/>
      <c r="B25" s="1378" t="s">
        <v>1123</v>
      </c>
      <c r="C25" s="97" t="s">
        <v>1125</v>
      </c>
      <c r="D25" s="905" t="s">
        <v>17</v>
      </c>
      <c r="E25" s="896" t="s">
        <v>14</v>
      </c>
      <c r="F25" s="1379" t="s">
        <v>15</v>
      </c>
      <c r="G25" s="888">
        <f>$H$2*'Full price'!E491*1.2</f>
        <v>55536</v>
      </c>
      <c r="H25" s="889">
        <f t="shared" ref="H25" si="3">G25*(1-$H$5)</f>
        <v>55536</v>
      </c>
      <c r="I25" s="1369"/>
      <c r="J25" s="1385"/>
      <c r="K25" s="1370" t="s">
        <v>710</v>
      </c>
      <c r="L25" s="959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61" ht="37.950000000000003" customHeight="1" x14ac:dyDescent="0.25">
      <c r="A26" s="26"/>
      <c r="B26" s="1378"/>
      <c r="C26" s="98" t="s">
        <v>1131</v>
      </c>
      <c r="D26" s="905"/>
      <c r="E26" s="896"/>
      <c r="F26" s="1379"/>
      <c r="G26" s="888"/>
      <c r="H26" s="889"/>
      <c r="I26" s="1369"/>
      <c r="J26" s="1385"/>
      <c r="K26" s="1370"/>
      <c r="L26" s="960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61" s="127" customFormat="1" ht="12" customHeight="1" x14ac:dyDescent="0.25">
      <c r="B27" s="128"/>
      <c r="C27" s="128"/>
      <c r="D27" s="128"/>
      <c r="E27" s="128"/>
      <c r="F27" s="128"/>
      <c r="G27" s="128"/>
      <c r="H27" s="128"/>
      <c r="I27" s="128"/>
      <c r="J27" s="129"/>
      <c r="K27" s="171"/>
      <c r="L27" s="172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</row>
    <row r="28" spans="1:61" ht="12" customHeight="1" x14ac:dyDescent="0.25">
      <c r="A28" s="1380" t="s">
        <v>1132</v>
      </c>
      <c r="B28" s="1381"/>
      <c r="C28" s="1381"/>
      <c r="D28" s="1381"/>
      <c r="E28" s="1381"/>
      <c r="F28" s="1381"/>
      <c r="G28" s="1381"/>
      <c r="H28" s="1381"/>
      <c r="I28" s="190"/>
      <c r="K28" s="176"/>
      <c r="L28" s="1277" t="s">
        <v>609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61" ht="12" customHeight="1" thickBot="1" x14ac:dyDescent="0.3">
      <c r="A29" s="1382"/>
      <c r="B29" s="1382"/>
      <c r="C29" s="1382"/>
      <c r="D29" s="1382"/>
      <c r="E29" s="1382"/>
      <c r="F29" s="1382"/>
      <c r="G29" s="1382"/>
      <c r="H29" s="1382"/>
      <c r="I29" s="190"/>
      <c r="K29" s="176"/>
      <c r="L29" s="1279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61" ht="30" customHeight="1" x14ac:dyDescent="0.25">
      <c r="A30" s="96"/>
      <c r="B30" s="1383" t="s">
        <v>446</v>
      </c>
      <c r="C30" s="99" t="s">
        <v>447</v>
      </c>
      <c r="D30" s="1202"/>
      <c r="E30" s="1367" t="s">
        <v>14</v>
      </c>
      <c r="F30" s="1384" t="s">
        <v>15</v>
      </c>
      <c r="G30" s="926">
        <f>$H$2*'Full price'!E492*1.2</f>
        <v>23868</v>
      </c>
      <c r="H30" s="970">
        <f>G30*(1-$H$5)</f>
        <v>23868</v>
      </c>
      <c r="I30" s="1369"/>
      <c r="J30" s="1385"/>
      <c r="K30" s="1370" t="s">
        <v>710</v>
      </c>
      <c r="L30" s="959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61" ht="30" customHeight="1" x14ac:dyDescent="0.25">
      <c r="A31" s="100"/>
      <c r="B31" s="1383"/>
      <c r="C31" s="98" t="s">
        <v>448</v>
      </c>
      <c r="D31" s="1202"/>
      <c r="E31" s="1367"/>
      <c r="F31" s="1384"/>
      <c r="G31" s="888"/>
      <c r="H31" s="970"/>
      <c r="I31" s="1369"/>
      <c r="J31" s="1385"/>
      <c r="K31" s="1370"/>
      <c r="L31" s="960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61" ht="30" customHeight="1" x14ac:dyDescent="0.25">
      <c r="A32" s="96"/>
      <c r="B32" s="1378" t="s">
        <v>651</v>
      </c>
      <c r="C32" s="97" t="s">
        <v>653</v>
      </c>
      <c r="D32" s="905"/>
      <c r="E32" s="896" t="s">
        <v>14</v>
      </c>
      <c r="F32" s="1379" t="s">
        <v>15</v>
      </c>
      <c r="G32" s="888">
        <f>'Full price'!G493</f>
        <v>4680</v>
      </c>
      <c r="H32" s="889">
        <f>G32*(1-$H$5)</f>
        <v>4680</v>
      </c>
      <c r="I32" s="1369"/>
      <c r="J32" s="1329"/>
      <c r="K32" s="1370" t="s">
        <v>1121</v>
      </c>
      <c r="L32" s="959"/>
      <c r="M32" s="272"/>
      <c r="N32" s="272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61" ht="30" customHeight="1" x14ac:dyDescent="0.25">
      <c r="A33" s="26"/>
      <c r="B33" s="1378"/>
      <c r="C33" s="98" t="s">
        <v>448</v>
      </c>
      <c r="D33" s="905"/>
      <c r="E33" s="896"/>
      <c r="F33" s="1379"/>
      <c r="G33" s="888"/>
      <c r="H33" s="889"/>
      <c r="I33" s="1369"/>
      <c r="J33" s="1329"/>
      <c r="K33" s="1370"/>
      <c r="L33" s="960"/>
      <c r="M33" s="272"/>
      <c r="N33" s="272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61" s="127" customFormat="1" ht="12" customHeight="1" x14ac:dyDescent="0.25">
      <c r="B34" s="128"/>
      <c r="C34" s="128"/>
      <c r="D34" s="128"/>
      <c r="E34" s="128"/>
      <c r="F34" s="128"/>
      <c r="G34" s="128"/>
      <c r="H34" s="128"/>
      <c r="I34" s="128"/>
      <c r="J34" s="129"/>
      <c r="K34" s="171"/>
      <c r="L34" s="172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</row>
    <row r="35" spans="1:61" ht="13.5" customHeight="1" x14ac:dyDescent="0.25">
      <c r="A35" s="1119" t="s">
        <v>1186</v>
      </c>
      <c r="B35" s="1119"/>
      <c r="C35" s="1119"/>
      <c r="D35" s="1119"/>
      <c r="E35" s="1119"/>
      <c r="F35" s="1119"/>
      <c r="G35" s="1119"/>
      <c r="H35" s="1119"/>
      <c r="I35" s="58"/>
      <c r="K35" s="169"/>
      <c r="L35" s="169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61" x14ac:dyDescent="0.25">
      <c r="A36" s="1119" t="s">
        <v>449</v>
      </c>
      <c r="B36" s="1119"/>
      <c r="C36" s="1119"/>
      <c r="D36" s="1119"/>
      <c r="E36" s="1119"/>
      <c r="F36" s="1119"/>
      <c r="G36" s="1119"/>
      <c r="H36" s="1119"/>
      <c r="I36" s="58"/>
      <c r="K36" s="169"/>
      <c r="L36" s="169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61" ht="16.95" hidden="1" customHeight="1" x14ac:dyDescent="0.25">
      <c r="A37" s="1117"/>
      <c r="B37" s="1117"/>
      <c r="C37" s="1117"/>
      <c r="D37" s="1117"/>
      <c r="E37" s="1117"/>
      <c r="F37" s="1117"/>
      <c r="G37" s="1117"/>
      <c r="H37" s="1117"/>
      <c r="I37" s="190"/>
      <c r="K37" s="176"/>
      <c r="L37" s="169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61" ht="15" hidden="1" customHeight="1" x14ac:dyDescent="0.25">
      <c r="A38" s="1376"/>
      <c r="B38" s="1376"/>
      <c r="C38" s="1376"/>
      <c r="D38" s="1376"/>
      <c r="E38" s="1376"/>
      <c r="F38" s="1376"/>
      <c r="G38" s="1376"/>
      <c r="H38" s="1376"/>
      <c r="I38" s="190"/>
      <c r="K38" s="176"/>
      <c r="L38" s="193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61" ht="15" hidden="1" customHeight="1" x14ac:dyDescent="0.25">
      <c r="A39" s="1377"/>
      <c r="B39" s="1377"/>
      <c r="C39" s="1377"/>
      <c r="D39" s="1377"/>
      <c r="E39" s="1377"/>
      <c r="F39" s="1377"/>
      <c r="G39" s="1377"/>
      <c r="H39" s="1377"/>
      <c r="I39" s="190"/>
      <c r="K39" s="176"/>
      <c r="L39" s="193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61" ht="25.05" hidden="1" customHeight="1" x14ac:dyDescent="0.25">
      <c r="A40" s="96"/>
      <c r="B40" s="1373"/>
      <c r="C40" s="97"/>
      <c r="D40" s="916"/>
      <c r="E40" s="993"/>
      <c r="F40" s="1375"/>
      <c r="G40" s="888"/>
      <c r="H40" s="889"/>
      <c r="I40" s="1369"/>
      <c r="J40" s="1113"/>
      <c r="K40" s="1370"/>
      <c r="L40" s="193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61" ht="25.05" hidden="1" customHeight="1" x14ac:dyDescent="0.25">
      <c r="A41" s="96"/>
      <c r="B41" s="1373"/>
      <c r="C41" s="98"/>
      <c r="D41" s="916"/>
      <c r="E41" s="993"/>
      <c r="F41" s="1375"/>
      <c r="G41" s="888"/>
      <c r="H41" s="889"/>
      <c r="I41" s="1369"/>
      <c r="J41" s="1113"/>
      <c r="K41" s="1370"/>
      <c r="L41" s="193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61" ht="25.05" hidden="1" customHeight="1" x14ac:dyDescent="0.25">
      <c r="A42" s="96"/>
      <c r="B42" s="1373"/>
      <c r="C42" s="97"/>
      <c r="D42" s="916"/>
      <c r="E42" s="993"/>
      <c r="F42" s="1374"/>
      <c r="G42" s="888"/>
      <c r="H42" s="889"/>
      <c r="I42" s="1369"/>
      <c r="J42" s="1113"/>
      <c r="K42" s="1370"/>
      <c r="L42" s="193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61" ht="25.05" hidden="1" customHeight="1" x14ac:dyDescent="0.25">
      <c r="A43" s="96"/>
      <c r="B43" s="1373"/>
      <c r="C43" s="98"/>
      <c r="D43" s="916"/>
      <c r="E43" s="993"/>
      <c r="F43" s="1284"/>
      <c r="G43" s="888"/>
      <c r="H43" s="889"/>
      <c r="I43" s="1369"/>
      <c r="J43" s="1113"/>
      <c r="K43" s="1370"/>
      <c r="L43" s="193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61" ht="25.05" hidden="1" customHeight="1" x14ac:dyDescent="0.25">
      <c r="A44" s="96"/>
      <c r="B44" s="1373"/>
      <c r="C44" s="97"/>
      <c r="D44" s="916"/>
      <c r="E44" s="993"/>
      <c r="F44" s="1375"/>
      <c r="G44" s="888"/>
      <c r="H44" s="889"/>
      <c r="I44" s="1369"/>
      <c r="J44" s="1113"/>
      <c r="K44" s="1370"/>
      <c r="L44" s="193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61" ht="25.05" hidden="1" customHeight="1" x14ac:dyDescent="0.25">
      <c r="A45" s="96"/>
      <c r="B45" s="1373"/>
      <c r="C45" s="98"/>
      <c r="D45" s="916"/>
      <c r="E45" s="993"/>
      <c r="F45" s="1375"/>
      <c r="G45" s="888"/>
      <c r="H45" s="889"/>
      <c r="I45" s="1369"/>
      <c r="J45" s="1113"/>
      <c r="K45" s="1370"/>
      <c r="L45" s="193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61" ht="25.05" hidden="1" customHeight="1" x14ac:dyDescent="0.25">
      <c r="A46" s="96"/>
      <c r="B46" s="1373"/>
      <c r="C46" s="97"/>
      <c r="D46" s="916"/>
      <c r="E46" s="993"/>
      <c r="F46" s="1374"/>
      <c r="G46" s="888"/>
      <c r="H46" s="889"/>
      <c r="I46" s="1369"/>
      <c r="J46" s="1113"/>
      <c r="K46" s="1370"/>
      <c r="L46" s="193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61" ht="25.05" hidden="1" customHeight="1" x14ac:dyDescent="0.25">
      <c r="A47" s="96"/>
      <c r="B47" s="1373"/>
      <c r="C47" s="98"/>
      <c r="D47" s="916"/>
      <c r="E47" s="993"/>
      <c r="F47" s="1284"/>
      <c r="G47" s="888"/>
      <c r="H47" s="889"/>
      <c r="I47" s="1369"/>
      <c r="J47" s="1113"/>
      <c r="K47" s="1370"/>
      <c r="L47" s="193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61" ht="25.05" hidden="1" customHeight="1" x14ac:dyDescent="0.25">
      <c r="A48" s="96"/>
      <c r="B48" s="1373"/>
      <c r="C48" s="97"/>
      <c r="D48" s="916"/>
      <c r="E48" s="993"/>
      <c r="F48" s="1374"/>
      <c r="G48" s="888"/>
      <c r="H48" s="889"/>
      <c r="I48" s="1369"/>
      <c r="J48" s="1113"/>
      <c r="K48" s="1370"/>
      <c r="L48" s="193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1:61" ht="25.05" hidden="1" customHeight="1" x14ac:dyDescent="0.25">
      <c r="A49" s="96"/>
      <c r="B49" s="1373"/>
      <c r="C49" s="98"/>
      <c r="D49" s="916"/>
      <c r="E49" s="993"/>
      <c r="F49" s="1284"/>
      <c r="G49" s="888"/>
      <c r="H49" s="889"/>
      <c r="I49" s="1369"/>
      <c r="J49" s="1113"/>
      <c r="K49" s="1370"/>
      <c r="L49" s="193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61" ht="18" hidden="1" customHeight="1" x14ac:dyDescent="0.25">
      <c r="A50" s="96"/>
      <c r="B50" s="1371"/>
      <c r="C50" s="97"/>
      <c r="D50" s="1202"/>
      <c r="E50" s="1367"/>
      <c r="F50" s="1368"/>
      <c r="G50" s="1004"/>
      <c r="H50" s="1005"/>
      <c r="I50" s="1369"/>
      <c r="J50" s="1113"/>
      <c r="K50" s="1370"/>
      <c r="L50" s="193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61" ht="18" hidden="1" customHeight="1" x14ac:dyDescent="0.25">
      <c r="A51" s="96"/>
      <c r="B51" s="1372"/>
      <c r="C51" s="101"/>
      <c r="D51" s="1202"/>
      <c r="E51" s="1367"/>
      <c r="F51" s="1368"/>
      <c r="G51" s="926"/>
      <c r="H51" s="970"/>
      <c r="I51" s="1369"/>
      <c r="J51" s="1113"/>
      <c r="K51" s="1370"/>
      <c r="L51" s="193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61" ht="18" hidden="1" customHeight="1" x14ac:dyDescent="0.25">
      <c r="A52" s="96"/>
      <c r="B52" s="1371"/>
      <c r="C52" s="97"/>
      <c r="D52" s="1202"/>
      <c r="E52" s="1367"/>
      <c r="F52" s="1368"/>
      <c r="G52" s="1004"/>
      <c r="H52" s="1005"/>
      <c r="I52" s="1369"/>
      <c r="J52" s="1113"/>
      <c r="K52" s="1370"/>
      <c r="L52" s="193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61" ht="18" hidden="1" customHeight="1" x14ac:dyDescent="0.25">
      <c r="A53" s="96"/>
      <c r="B53" s="1372"/>
      <c r="C53" s="101"/>
      <c r="D53" s="1202"/>
      <c r="E53" s="1367"/>
      <c r="F53" s="1368"/>
      <c r="G53" s="926"/>
      <c r="H53" s="970"/>
      <c r="I53" s="1369"/>
      <c r="J53" s="1113"/>
      <c r="K53" s="1370"/>
      <c r="L53" s="193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61" ht="18" hidden="1" customHeight="1" x14ac:dyDescent="0.25">
      <c r="A54" s="96"/>
      <c r="B54" s="1365"/>
      <c r="C54" s="97"/>
      <c r="D54" s="1202"/>
      <c r="E54" s="1367"/>
      <c r="F54" s="1368"/>
      <c r="G54" s="1004"/>
      <c r="H54" s="1005"/>
      <c r="I54" s="1369"/>
      <c r="J54" s="1113"/>
      <c r="K54" s="1370"/>
      <c r="L54" s="193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1:61" ht="18" hidden="1" customHeight="1" x14ac:dyDescent="0.25">
      <c r="A55" s="96"/>
      <c r="B55" s="1366"/>
      <c r="C55" s="101"/>
      <c r="D55" s="1202"/>
      <c r="E55" s="1367"/>
      <c r="F55" s="1368"/>
      <c r="G55" s="926"/>
      <c r="H55" s="970"/>
      <c r="I55" s="1369"/>
      <c r="J55" s="1113"/>
      <c r="K55" s="1370"/>
      <c r="L55" s="193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61" ht="18" hidden="1" customHeight="1" x14ac:dyDescent="0.25">
      <c r="A56" s="96"/>
      <c r="B56" s="1365"/>
      <c r="C56" s="97"/>
      <c r="D56" s="1202"/>
      <c r="E56" s="1367"/>
      <c r="F56" s="1368"/>
      <c r="G56" s="1004"/>
      <c r="H56" s="1005"/>
      <c r="I56" s="1369"/>
      <c r="J56" s="1113"/>
      <c r="K56" s="1370"/>
      <c r="L56" s="193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61" ht="18" hidden="1" customHeight="1" x14ac:dyDescent="0.25">
      <c r="A57" s="96"/>
      <c r="B57" s="1366"/>
      <c r="C57" s="101"/>
      <c r="D57" s="1202"/>
      <c r="E57" s="1367"/>
      <c r="F57" s="1368"/>
      <c r="G57" s="926"/>
      <c r="H57" s="970"/>
      <c r="I57" s="1369"/>
      <c r="J57" s="1113"/>
      <c r="K57" s="1370"/>
      <c r="L57" s="193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1:61" ht="13.5" hidden="1" customHeight="1" x14ac:dyDescent="0.25">
      <c r="A58" s="1120"/>
      <c r="B58" s="1120"/>
      <c r="C58" s="1120"/>
      <c r="D58" s="1120"/>
      <c r="E58" s="1120"/>
      <c r="F58" s="1120"/>
      <c r="G58" s="1120"/>
      <c r="H58" s="1120"/>
      <c r="I58" s="58"/>
      <c r="K58" s="169"/>
      <c r="L58" s="193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1:61" ht="12" hidden="1" customHeight="1" x14ac:dyDescent="0.25">
      <c r="A59" s="1120"/>
      <c r="B59" s="1120"/>
      <c r="C59" s="1120"/>
      <c r="D59" s="1120"/>
      <c r="E59" s="1120"/>
      <c r="F59" s="1120"/>
      <c r="G59" s="1120"/>
      <c r="H59" s="1120"/>
      <c r="I59" s="58"/>
      <c r="K59" s="169"/>
      <c r="L59" s="193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1:61" s="127" customFormat="1" ht="13.2" customHeight="1" x14ac:dyDescent="0.25">
      <c r="B60" s="128"/>
      <c r="C60" s="128"/>
      <c r="D60" s="128"/>
      <c r="E60" s="128"/>
      <c r="F60" s="128"/>
      <c r="G60" s="128"/>
      <c r="H60" s="128"/>
      <c r="I60" s="128"/>
      <c r="J60" s="129"/>
      <c r="K60" s="130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</row>
    <row r="61" spans="1:61" s="127" customFormat="1" ht="17.25" customHeight="1" x14ac:dyDescent="0.25">
      <c r="B61" s="128"/>
      <c r="C61" s="1337" t="s">
        <v>480</v>
      </c>
      <c r="D61" s="1337"/>
      <c r="E61" s="1337"/>
      <c r="F61" s="1337"/>
      <c r="G61" s="1337"/>
      <c r="H61" s="1337"/>
      <c r="I61" s="1337"/>
      <c r="J61" s="1337"/>
      <c r="K61" s="1337"/>
      <c r="L61" s="172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</row>
    <row r="62" spans="1:61" s="127" customFormat="1" ht="16.2" customHeight="1" x14ac:dyDescent="0.25">
      <c r="B62" s="128"/>
      <c r="C62" s="1336" t="s">
        <v>711</v>
      </c>
      <c r="D62" s="1336"/>
      <c r="E62" s="1336"/>
      <c r="F62" s="1336"/>
      <c r="G62" s="1336"/>
      <c r="H62" s="1336"/>
      <c r="I62" s="1336"/>
      <c r="J62" s="1336"/>
      <c r="K62" s="1336"/>
      <c r="L62" s="172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</row>
    <row r="63" spans="1:61" s="127" customFormat="1" ht="16.2" customHeight="1" x14ac:dyDescent="0.25">
      <c r="C63" s="1336" t="s">
        <v>712</v>
      </c>
      <c r="D63" s="1336"/>
      <c r="E63" s="1336"/>
      <c r="F63" s="1336"/>
      <c r="G63" s="1336"/>
      <c r="H63" s="1336"/>
      <c r="I63" s="1336"/>
      <c r="J63" s="1336"/>
      <c r="K63" s="1336"/>
      <c r="L63" s="172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</row>
    <row r="64" spans="1:61" s="127" customFormat="1" x14ac:dyDescent="0.25">
      <c r="B64" s="128"/>
      <c r="C64" s="128"/>
      <c r="D64" s="128"/>
      <c r="E64" s="128"/>
      <c r="F64" s="128"/>
      <c r="G64" s="128"/>
      <c r="H64" s="128"/>
      <c r="I64" s="128"/>
      <c r="J64" s="129"/>
      <c r="K64" s="130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</row>
    <row r="65" spans="2:61" s="127" customFormat="1" x14ac:dyDescent="0.25">
      <c r="B65" s="128"/>
      <c r="C65" s="128"/>
      <c r="D65" s="128"/>
      <c r="E65" s="128"/>
      <c r="F65" s="128"/>
      <c r="G65" s="128"/>
      <c r="H65" s="128"/>
      <c r="I65" s="128"/>
      <c r="J65" s="129"/>
      <c r="K65" s="130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</row>
    <row r="66" spans="2:61" s="127" customFormat="1" x14ac:dyDescent="0.25">
      <c r="B66" s="128"/>
      <c r="C66" s="128"/>
      <c r="D66" s="128"/>
      <c r="E66" s="128"/>
      <c r="F66" s="128"/>
      <c r="G66" s="128"/>
      <c r="H66" s="128"/>
      <c r="I66" s="128"/>
      <c r="J66" s="129"/>
      <c r="K66" s="130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</row>
    <row r="67" spans="2:61" s="127" customFormat="1" x14ac:dyDescent="0.25">
      <c r="B67" s="128"/>
      <c r="C67" s="128"/>
      <c r="D67" s="128"/>
      <c r="E67" s="128"/>
      <c r="F67" s="128"/>
      <c r="G67" s="128"/>
      <c r="H67" s="128"/>
      <c r="I67" s="128"/>
      <c r="J67" s="129"/>
      <c r="K67" s="130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</row>
    <row r="68" spans="2:61" s="127" customFormat="1" x14ac:dyDescent="0.25">
      <c r="B68" s="128"/>
      <c r="C68" s="128"/>
      <c r="D68" s="128"/>
      <c r="E68" s="128"/>
      <c r="F68" s="128"/>
      <c r="G68" s="128"/>
      <c r="H68" s="128"/>
      <c r="I68" s="128"/>
      <c r="J68" s="129"/>
      <c r="K68" s="130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</row>
    <row r="69" spans="2:61" s="127" customFormat="1" x14ac:dyDescent="0.25">
      <c r="B69" s="128"/>
      <c r="C69" s="128"/>
      <c r="D69" s="128"/>
      <c r="E69" s="128"/>
      <c r="F69" s="128"/>
      <c r="G69" s="128"/>
      <c r="H69" s="128"/>
      <c r="I69" s="128"/>
      <c r="J69" s="129"/>
      <c r="K69" s="130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</row>
    <row r="70" spans="2:61" s="127" customFormat="1" x14ac:dyDescent="0.25">
      <c r="B70" s="128"/>
      <c r="C70" s="128"/>
      <c r="D70" s="128"/>
      <c r="E70" s="128"/>
      <c r="F70" s="128"/>
      <c r="G70" s="128"/>
      <c r="H70" s="128"/>
      <c r="I70" s="128"/>
      <c r="J70" s="129"/>
      <c r="K70" s="130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</row>
    <row r="71" spans="2:61" s="127" customFormat="1" x14ac:dyDescent="0.25">
      <c r="B71" s="128"/>
      <c r="C71" s="128"/>
      <c r="D71" s="128"/>
      <c r="E71" s="128"/>
      <c r="F71" s="128"/>
      <c r="G71" s="128"/>
      <c r="H71" s="128"/>
      <c r="I71" s="128"/>
      <c r="J71" s="129"/>
      <c r="K71" s="130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</row>
    <row r="72" spans="2:61" s="127" customFormat="1" x14ac:dyDescent="0.25">
      <c r="B72" s="128"/>
      <c r="C72" s="128"/>
      <c r="D72" s="128"/>
      <c r="E72" s="128"/>
      <c r="F72" s="128"/>
      <c r="G72" s="128"/>
      <c r="H72" s="128"/>
      <c r="I72" s="128"/>
      <c r="J72" s="129"/>
      <c r="K72" s="130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</row>
    <row r="73" spans="2:61" s="127" customFormat="1" x14ac:dyDescent="0.25">
      <c r="B73" s="128"/>
      <c r="C73" s="128"/>
      <c r="D73" s="128"/>
      <c r="E73" s="128"/>
      <c r="F73" s="128"/>
      <c r="G73" s="128"/>
      <c r="H73" s="128"/>
      <c r="I73" s="128"/>
      <c r="J73" s="129"/>
      <c r="K73" s="130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</row>
    <row r="74" spans="2:61" s="127" customFormat="1" x14ac:dyDescent="0.25">
      <c r="B74" s="128"/>
      <c r="C74" s="128"/>
      <c r="D74" s="128"/>
      <c r="E74" s="128"/>
      <c r="F74" s="128"/>
      <c r="G74" s="128"/>
      <c r="H74" s="128"/>
      <c r="I74" s="128"/>
      <c r="J74" s="129"/>
      <c r="K74" s="130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</row>
    <row r="75" spans="2:61" s="127" customFormat="1" x14ac:dyDescent="0.25">
      <c r="B75" s="128"/>
      <c r="C75" s="128"/>
      <c r="D75" s="128"/>
      <c r="E75" s="128"/>
      <c r="F75" s="128"/>
      <c r="G75" s="128"/>
      <c r="H75" s="128"/>
      <c r="I75" s="128"/>
      <c r="J75" s="129"/>
      <c r="K75" s="130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</row>
    <row r="76" spans="2:61" s="127" customFormat="1" x14ac:dyDescent="0.25">
      <c r="B76" s="128"/>
      <c r="C76" s="128"/>
      <c r="D76" s="128"/>
      <c r="E76" s="128"/>
      <c r="F76" s="128"/>
      <c r="G76" s="128"/>
      <c r="H76" s="128"/>
      <c r="I76" s="128"/>
      <c r="J76" s="129"/>
      <c r="K76" s="130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</row>
    <row r="77" spans="2:61" s="127" customFormat="1" x14ac:dyDescent="0.25">
      <c r="B77" s="128"/>
      <c r="C77" s="128"/>
      <c r="D77" s="128"/>
      <c r="E77" s="128"/>
      <c r="F77" s="128"/>
      <c r="G77" s="128"/>
      <c r="H77" s="128"/>
      <c r="I77" s="128"/>
      <c r="J77" s="129"/>
      <c r="K77" s="130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</row>
    <row r="78" spans="2:61" s="127" customFormat="1" x14ac:dyDescent="0.25">
      <c r="B78" s="128"/>
      <c r="C78" s="128"/>
      <c r="D78" s="128"/>
      <c r="E78" s="128"/>
      <c r="F78" s="128"/>
      <c r="G78" s="128"/>
      <c r="H78" s="128"/>
      <c r="I78" s="128"/>
      <c r="J78" s="129"/>
      <c r="K78" s="130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</row>
    <row r="79" spans="2:61" s="127" customFormat="1" x14ac:dyDescent="0.25">
      <c r="B79" s="128"/>
      <c r="C79" s="128"/>
      <c r="D79" s="128"/>
      <c r="E79" s="128"/>
      <c r="F79" s="128"/>
      <c r="G79" s="128"/>
      <c r="H79" s="128"/>
      <c r="I79" s="128"/>
      <c r="J79" s="129"/>
      <c r="K79" s="130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</row>
    <row r="80" spans="2:61" s="127" customFormat="1" x14ac:dyDescent="0.25">
      <c r="B80" s="128"/>
      <c r="C80" s="128"/>
      <c r="D80" s="128"/>
      <c r="E80" s="128"/>
      <c r="F80" s="128"/>
      <c r="G80" s="128"/>
      <c r="H80" s="128"/>
      <c r="I80" s="128"/>
      <c r="J80" s="129"/>
      <c r="K80" s="130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</row>
    <row r="81" spans="2:61" s="127" customFormat="1" x14ac:dyDescent="0.25">
      <c r="B81" s="128"/>
      <c r="C81" s="128"/>
      <c r="D81" s="128"/>
      <c r="E81" s="128"/>
      <c r="F81" s="128"/>
      <c r="G81" s="128"/>
      <c r="H81" s="128"/>
      <c r="I81" s="128"/>
      <c r="J81" s="129"/>
      <c r="K81" s="130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</row>
    <row r="82" spans="2:61" s="127" customFormat="1" x14ac:dyDescent="0.25">
      <c r="B82" s="128"/>
      <c r="C82" s="128"/>
      <c r="D82" s="128"/>
      <c r="E82" s="128"/>
      <c r="F82" s="128"/>
      <c r="G82" s="128"/>
      <c r="H82" s="128"/>
      <c r="I82" s="128"/>
      <c r="J82" s="129"/>
      <c r="K82" s="130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</row>
    <row r="83" spans="2:61" s="127" customFormat="1" x14ac:dyDescent="0.25">
      <c r="B83" s="128"/>
      <c r="C83" s="128"/>
      <c r="D83" s="128"/>
      <c r="E83" s="128"/>
      <c r="F83" s="128"/>
      <c r="G83" s="128"/>
      <c r="H83" s="128"/>
      <c r="I83" s="128"/>
      <c r="J83" s="129"/>
      <c r="K83" s="130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</row>
    <row r="84" spans="2:61" s="127" customFormat="1" x14ac:dyDescent="0.25">
      <c r="B84" s="128"/>
      <c r="C84" s="128"/>
      <c r="D84" s="128"/>
      <c r="E84" s="128"/>
      <c r="F84" s="128"/>
      <c r="G84" s="128"/>
      <c r="H84" s="128"/>
      <c r="I84" s="128"/>
      <c r="J84" s="129"/>
      <c r="K84" s="130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</row>
    <row r="85" spans="2:61" s="127" customFormat="1" x14ac:dyDescent="0.25">
      <c r="B85" s="128"/>
      <c r="C85" s="128"/>
      <c r="D85" s="128"/>
      <c r="E85" s="128"/>
      <c r="F85" s="128"/>
      <c r="G85" s="128"/>
      <c r="H85" s="128"/>
      <c r="I85" s="128"/>
      <c r="J85" s="129"/>
      <c r="K85" s="130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</row>
    <row r="86" spans="2:61" s="127" customFormat="1" x14ac:dyDescent="0.25">
      <c r="B86" s="128"/>
      <c r="C86" s="128"/>
      <c r="D86" s="128"/>
      <c r="E86" s="128"/>
      <c r="F86" s="128"/>
      <c r="G86" s="128"/>
      <c r="H86" s="128"/>
      <c r="I86" s="128"/>
      <c r="J86" s="129"/>
      <c r="K86" s="130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</row>
    <row r="87" spans="2:61" s="127" customFormat="1" x14ac:dyDescent="0.25">
      <c r="B87" s="128"/>
      <c r="C87" s="128"/>
      <c r="D87" s="128"/>
      <c r="E87" s="128"/>
      <c r="F87" s="128"/>
      <c r="G87" s="128"/>
      <c r="H87" s="128"/>
      <c r="I87" s="128"/>
      <c r="J87" s="129"/>
      <c r="K87" s="130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</row>
    <row r="88" spans="2:61" s="127" customFormat="1" x14ac:dyDescent="0.25">
      <c r="B88" s="128"/>
      <c r="C88" s="128"/>
      <c r="D88" s="128"/>
      <c r="E88" s="128"/>
      <c r="F88" s="128"/>
      <c r="G88" s="128"/>
      <c r="H88" s="128"/>
      <c r="I88" s="128"/>
      <c r="J88" s="129"/>
      <c r="K88" s="130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</row>
    <row r="89" spans="2:61" s="127" customFormat="1" x14ac:dyDescent="0.25">
      <c r="B89" s="128"/>
      <c r="C89" s="128"/>
      <c r="D89" s="128"/>
      <c r="E89" s="128"/>
      <c r="F89" s="128"/>
      <c r="G89" s="128"/>
      <c r="H89" s="128"/>
      <c r="I89" s="128"/>
      <c r="J89" s="129"/>
      <c r="K89" s="130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</row>
    <row r="90" spans="2:61" s="127" customFormat="1" x14ac:dyDescent="0.25">
      <c r="B90" s="128"/>
      <c r="C90" s="128"/>
      <c r="D90" s="128"/>
      <c r="E90" s="128"/>
      <c r="F90" s="128"/>
      <c r="G90" s="128"/>
      <c r="H90" s="128"/>
      <c r="I90" s="128"/>
      <c r="J90" s="129"/>
      <c r="K90" s="130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</row>
    <row r="91" spans="2:61" s="127" customFormat="1" x14ac:dyDescent="0.25">
      <c r="B91" s="128"/>
      <c r="C91" s="128"/>
      <c r="D91" s="128"/>
      <c r="E91" s="128"/>
      <c r="F91" s="128"/>
      <c r="G91" s="128"/>
      <c r="H91" s="128"/>
      <c r="I91" s="128"/>
      <c r="J91" s="129"/>
      <c r="K91" s="130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</row>
    <row r="92" spans="2:61" s="127" customFormat="1" x14ac:dyDescent="0.25">
      <c r="B92" s="128"/>
      <c r="C92" s="128"/>
      <c r="D92" s="128"/>
      <c r="E92" s="128"/>
      <c r="F92" s="128"/>
      <c r="G92" s="128"/>
      <c r="H92" s="128"/>
      <c r="I92" s="128"/>
      <c r="J92" s="129"/>
      <c r="K92" s="130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</row>
    <row r="93" spans="2:61" s="127" customFormat="1" x14ac:dyDescent="0.25">
      <c r="B93" s="128"/>
      <c r="C93" s="128"/>
      <c r="D93" s="128"/>
      <c r="E93" s="128"/>
      <c r="F93" s="128"/>
      <c r="G93" s="128"/>
      <c r="H93" s="128"/>
      <c r="I93" s="128"/>
      <c r="J93" s="129"/>
      <c r="K93" s="130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</row>
    <row r="94" spans="2:61" s="127" customFormat="1" x14ac:dyDescent="0.25">
      <c r="B94" s="128"/>
      <c r="C94" s="128"/>
      <c r="D94" s="128"/>
      <c r="E94" s="128"/>
      <c r="F94" s="128"/>
      <c r="G94" s="128"/>
      <c r="H94" s="128"/>
      <c r="I94" s="128"/>
      <c r="J94" s="129"/>
      <c r="K94" s="130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</row>
    <row r="95" spans="2:61" s="127" customFormat="1" x14ac:dyDescent="0.25">
      <c r="B95" s="128"/>
      <c r="C95" s="128"/>
      <c r="D95" s="128"/>
      <c r="E95" s="128"/>
      <c r="F95" s="128"/>
      <c r="G95" s="128"/>
      <c r="H95" s="128"/>
      <c r="I95" s="128"/>
      <c r="J95" s="129"/>
      <c r="K95" s="130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</row>
    <row r="96" spans="2:61" s="127" customFormat="1" x14ac:dyDescent="0.25">
      <c r="B96" s="128"/>
      <c r="C96" s="128"/>
      <c r="D96" s="128"/>
      <c r="E96" s="128"/>
      <c r="F96" s="128"/>
      <c r="G96" s="128"/>
      <c r="H96" s="128"/>
      <c r="I96" s="128"/>
      <c r="J96" s="129"/>
      <c r="K96" s="130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</row>
    <row r="97" spans="2:61" s="127" customFormat="1" x14ac:dyDescent="0.25">
      <c r="B97" s="128"/>
      <c r="C97" s="128"/>
      <c r="D97" s="128"/>
      <c r="E97" s="128"/>
      <c r="F97" s="128"/>
      <c r="G97" s="128"/>
      <c r="H97" s="128"/>
      <c r="I97" s="128"/>
      <c r="J97" s="129"/>
      <c r="K97" s="130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</row>
    <row r="98" spans="2:61" s="127" customFormat="1" x14ac:dyDescent="0.25">
      <c r="B98" s="128"/>
      <c r="C98" s="128"/>
      <c r="D98" s="128"/>
      <c r="E98" s="128"/>
      <c r="F98" s="128"/>
      <c r="G98" s="128"/>
      <c r="H98" s="128"/>
      <c r="I98" s="128"/>
      <c r="J98" s="129"/>
      <c r="K98" s="130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</row>
    <row r="99" spans="2:61" s="127" customFormat="1" x14ac:dyDescent="0.25">
      <c r="B99" s="128"/>
      <c r="C99" s="128"/>
      <c r="D99" s="128"/>
      <c r="E99" s="128"/>
      <c r="F99" s="128"/>
      <c r="G99" s="128"/>
      <c r="H99" s="128"/>
      <c r="I99" s="128"/>
      <c r="J99" s="129"/>
      <c r="K99" s="130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</row>
    <row r="100" spans="2:61" s="127" customFormat="1" x14ac:dyDescent="0.25">
      <c r="B100" s="128"/>
      <c r="C100" s="128"/>
      <c r="D100" s="128"/>
      <c r="E100" s="128"/>
      <c r="F100" s="128"/>
      <c r="G100" s="128"/>
      <c r="H100" s="128"/>
      <c r="I100" s="128"/>
      <c r="J100" s="129"/>
      <c r="K100" s="130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</row>
    <row r="101" spans="2:61" s="127" customFormat="1" x14ac:dyDescent="0.25">
      <c r="B101" s="128"/>
      <c r="C101" s="128"/>
      <c r="D101" s="128"/>
      <c r="E101" s="128"/>
      <c r="F101" s="128"/>
      <c r="G101" s="128"/>
      <c r="H101" s="128"/>
      <c r="I101" s="128"/>
      <c r="J101" s="129"/>
      <c r="K101" s="130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</row>
    <row r="102" spans="2:61" s="127" customFormat="1" x14ac:dyDescent="0.25">
      <c r="B102" s="128"/>
      <c r="C102" s="128"/>
      <c r="D102" s="128"/>
      <c r="E102" s="128"/>
      <c r="F102" s="128"/>
      <c r="G102" s="128"/>
      <c r="H102" s="128"/>
      <c r="I102" s="128"/>
      <c r="J102" s="129"/>
      <c r="K102" s="130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</row>
    <row r="103" spans="2:61" s="127" customFormat="1" x14ac:dyDescent="0.25">
      <c r="B103" s="128"/>
      <c r="C103" s="128"/>
      <c r="D103" s="128"/>
      <c r="E103" s="128"/>
      <c r="F103" s="128"/>
      <c r="G103" s="128"/>
      <c r="H103" s="128"/>
      <c r="I103" s="128"/>
      <c r="J103" s="129"/>
      <c r="K103" s="130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</row>
    <row r="104" spans="2:61" s="127" customFormat="1" x14ac:dyDescent="0.25">
      <c r="B104" s="128"/>
      <c r="C104" s="128"/>
      <c r="D104" s="128"/>
      <c r="E104" s="128"/>
      <c r="F104" s="128"/>
      <c r="G104" s="128"/>
      <c r="H104" s="128"/>
      <c r="I104" s="128"/>
      <c r="J104" s="129"/>
      <c r="K104" s="130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</row>
    <row r="105" spans="2:61" s="127" customFormat="1" x14ac:dyDescent="0.25">
      <c r="B105" s="128"/>
      <c r="C105" s="128"/>
      <c r="D105" s="128"/>
      <c r="E105" s="128"/>
      <c r="F105" s="128"/>
      <c r="G105" s="128"/>
      <c r="H105" s="128"/>
      <c r="I105" s="128"/>
      <c r="J105" s="129"/>
      <c r="K105" s="130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</row>
    <row r="106" spans="2:61" s="127" customFormat="1" x14ac:dyDescent="0.25">
      <c r="B106" s="128"/>
      <c r="C106" s="128"/>
      <c r="D106" s="128"/>
      <c r="E106" s="128"/>
      <c r="F106" s="128"/>
      <c r="G106" s="128"/>
      <c r="H106" s="128"/>
      <c r="I106" s="128"/>
      <c r="J106" s="129"/>
      <c r="K106" s="130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</row>
    <row r="107" spans="2:61" s="127" customFormat="1" x14ac:dyDescent="0.25">
      <c r="B107" s="128"/>
      <c r="C107" s="128"/>
      <c r="D107" s="128"/>
      <c r="E107" s="128"/>
      <c r="F107" s="128"/>
      <c r="G107" s="128"/>
      <c r="H107" s="128"/>
      <c r="I107" s="128"/>
      <c r="J107" s="129"/>
      <c r="K107" s="130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</row>
    <row r="108" spans="2:61" s="127" customFormat="1" x14ac:dyDescent="0.25">
      <c r="B108" s="128"/>
      <c r="C108" s="128"/>
      <c r="D108" s="128"/>
      <c r="E108" s="128"/>
      <c r="F108" s="128"/>
      <c r="G108" s="128"/>
      <c r="H108" s="128"/>
      <c r="I108" s="128"/>
      <c r="J108" s="129"/>
      <c r="K108" s="130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</row>
    <row r="109" spans="2:61" s="127" customFormat="1" x14ac:dyDescent="0.25">
      <c r="B109" s="128"/>
      <c r="C109" s="128"/>
      <c r="D109" s="128"/>
      <c r="E109" s="128"/>
      <c r="F109" s="128"/>
      <c r="G109" s="128"/>
      <c r="H109" s="128"/>
      <c r="I109" s="128"/>
      <c r="J109" s="129"/>
      <c r="K109" s="130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</row>
    <row r="110" spans="2:61" s="127" customFormat="1" x14ac:dyDescent="0.25">
      <c r="B110" s="128"/>
      <c r="C110" s="128"/>
      <c r="D110" s="128"/>
      <c r="E110" s="128"/>
      <c r="F110" s="128"/>
      <c r="G110" s="128"/>
      <c r="H110" s="128"/>
      <c r="I110" s="128"/>
      <c r="J110" s="129"/>
      <c r="K110" s="130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</row>
    <row r="111" spans="2:61" s="127" customFormat="1" x14ac:dyDescent="0.25">
      <c r="B111" s="128"/>
      <c r="C111" s="128"/>
      <c r="D111" s="128"/>
      <c r="E111" s="128"/>
      <c r="F111" s="128"/>
      <c r="G111" s="128"/>
      <c r="H111" s="128"/>
      <c r="I111" s="128"/>
      <c r="J111" s="129"/>
      <c r="K111" s="130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</row>
    <row r="112" spans="2:61" s="127" customFormat="1" x14ac:dyDescent="0.25">
      <c r="B112" s="128"/>
      <c r="C112" s="128"/>
      <c r="D112" s="128"/>
      <c r="E112" s="128"/>
      <c r="F112" s="128"/>
      <c r="G112" s="128"/>
      <c r="H112" s="128"/>
      <c r="I112" s="128"/>
      <c r="J112" s="129"/>
      <c r="K112" s="130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</row>
    <row r="113" spans="2:61" s="127" customFormat="1" x14ac:dyDescent="0.25">
      <c r="B113" s="128"/>
      <c r="C113" s="128"/>
      <c r="D113" s="128"/>
      <c r="E113" s="128"/>
      <c r="F113" s="128"/>
      <c r="G113" s="128"/>
      <c r="H113" s="128"/>
      <c r="I113" s="128"/>
      <c r="J113" s="129"/>
      <c r="K113" s="130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  <c r="BI113" s="132"/>
    </row>
    <row r="114" spans="2:61" s="127" customFormat="1" x14ac:dyDescent="0.25">
      <c r="B114" s="128"/>
      <c r="C114" s="128"/>
      <c r="D114" s="128"/>
      <c r="E114" s="128"/>
      <c r="F114" s="128"/>
      <c r="G114" s="128"/>
      <c r="H114" s="128"/>
      <c r="I114" s="128"/>
      <c r="J114" s="129"/>
      <c r="K114" s="130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32"/>
      <c r="BI114" s="132"/>
    </row>
    <row r="115" spans="2:61" s="127" customFormat="1" x14ac:dyDescent="0.25">
      <c r="B115" s="128"/>
      <c r="C115" s="128"/>
      <c r="D115" s="128"/>
      <c r="E115" s="128"/>
      <c r="F115" s="128"/>
      <c r="G115" s="128"/>
      <c r="H115" s="128"/>
      <c r="I115" s="128"/>
      <c r="J115" s="129"/>
      <c r="K115" s="130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2"/>
      <c r="AZ115" s="132"/>
      <c r="BA115" s="132"/>
      <c r="BB115" s="132"/>
      <c r="BC115" s="132"/>
      <c r="BD115" s="132"/>
      <c r="BE115" s="132"/>
      <c r="BF115" s="132"/>
      <c r="BG115" s="132"/>
      <c r="BH115" s="132"/>
      <c r="BI115" s="132"/>
    </row>
    <row r="116" spans="2:61" s="127" customFormat="1" x14ac:dyDescent="0.25">
      <c r="B116" s="128"/>
      <c r="C116" s="128"/>
      <c r="D116" s="128"/>
      <c r="E116" s="128"/>
      <c r="F116" s="128"/>
      <c r="G116" s="128"/>
      <c r="H116" s="128"/>
      <c r="I116" s="128"/>
      <c r="J116" s="129"/>
      <c r="K116" s="130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</row>
    <row r="117" spans="2:61" s="127" customFormat="1" x14ac:dyDescent="0.25">
      <c r="B117" s="128"/>
      <c r="C117" s="128"/>
      <c r="D117" s="128"/>
      <c r="E117" s="128"/>
      <c r="F117" s="128"/>
      <c r="G117" s="128"/>
      <c r="H117" s="128"/>
      <c r="I117" s="128"/>
      <c r="J117" s="129"/>
      <c r="K117" s="130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</row>
    <row r="118" spans="2:61" s="127" customFormat="1" x14ac:dyDescent="0.25">
      <c r="B118" s="128"/>
      <c r="C118" s="128"/>
      <c r="D118" s="128"/>
      <c r="E118" s="128"/>
      <c r="F118" s="128"/>
      <c r="G118" s="128"/>
      <c r="H118" s="128"/>
      <c r="I118" s="128"/>
      <c r="J118" s="129"/>
      <c r="K118" s="130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  <c r="BI118" s="132"/>
    </row>
    <row r="119" spans="2:61" s="127" customFormat="1" x14ac:dyDescent="0.25">
      <c r="B119" s="128"/>
      <c r="C119" s="128"/>
      <c r="D119" s="128"/>
      <c r="E119" s="128"/>
      <c r="F119" s="128"/>
      <c r="G119" s="128"/>
      <c r="H119" s="128"/>
      <c r="I119" s="128"/>
      <c r="J119" s="129"/>
      <c r="K119" s="130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  <c r="BI119" s="132"/>
    </row>
    <row r="120" spans="2:61" s="127" customFormat="1" x14ac:dyDescent="0.25">
      <c r="B120" s="128"/>
      <c r="C120" s="128"/>
      <c r="D120" s="128"/>
      <c r="E120" s="128"/>
      <c r="F120" s="128"/>
      <c r="G120" s="128"/>
      <c r="H120" s="128"/>
      <c r="I120" s="128"/>
      <c r="J120" s="129"/>
      <c r="K120" s="130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2"/>
      <c r="BH120" s="132"/>
      <c r="BI120" s="132"/>
    </row>
    <row r="121" spans="2:61" s="127" customFormat="1" x14ac:dyDescent="0.25">
      <c r="B121" s="128"/>
      <c r="C121" s="128"/>
      <c r="D121" s="128"/>
      <c r="E121" s="128"/>
      <c r="F121" s="128"/>
      <c r="G121" s="128"/>
      <c r="H121" s="128"/>
      <c r="I121" s="128"/>
      <c r="J121" s="129"/>
      <c r="K121" s="130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</row>
    <row r="122" spans="2:61" s="127" customFormat="1" x14ac:dyDescent="0.25">
      <c r="B122" s="128"/>
      <c r="C122" s="128"/>
      <c r="D122" s="128"/>
      <c r="E122" s="128"/>
      <c r="F122" s="128"/>
      <c r="G122" s="128"/>
      <c r="H122" s="128"/>
      <c r="I122" s="128"/>
      <c r="J122" s="129"/>
      <c r="K122" s="130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</row>
    <row r="123" spans="2:61" s="127" customFormat="1" x14ac:dyDescent="0.25">
      <c r="B123" s="128"/>
      <c r="C123" s="128"/>
      <c r="D123" s="128"/>
      <c r="E123" s="128"/>
      <c r="F123" s="128"/>
      <c r="G123" s="128"/>
      <c r="H123" s="128"/>
      <c r="I123" s="128"/>
      <c r="J123" s="129"/>
      <c r="K123" s="130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</row>
    <row r="124" spans="2:61" s="127" customFormat="1" x14ac:dyDescent="0.25">
      <c r="B124" s="128"/>
      <c r="C124" s="128"/>
      <c r="D124" s="128"/>
      <c r="E124" s="128"/>
      <c r="F124" s="128"/>
      <c r="G124" s="128"/>
      <c r="H124" s="128"/>
      <c r="I124" s="128"/>
      <c r="J124" s="129"/>
      <c r="K124" s="130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2"/>
      <c r="AK124" s="132"/>
      <c r="AL124" s="132"/>
      <c r="AM124" s="132"/>
      <c r="AN124" s="132"/>
      <c r="AO124" s="132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  <c r="BI124" s="132"/>
    </row>
    <row r="125" spans="2:61" s="127" customFormat="1" x14ac:dyDescent="0.25">
      <c r="B125" s="128"/>
      <c r="C125" s="128"/>
      <c r="D125" s="128"/>
      <c r="E125" s="128"/>
      <c r="F125" s="128"/>
      <c r="G125" s="128"/>
      <c r="H125" s="128"/>
      <c r="I125" s="128"/>
      <c r="J125" s="129"/>
      <c r="K125" s="130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</row>
    <row r="126" spans="2:61" s="127" customFormat="1" x14ac:dyDescent="0.25">
      <c r="B126" s="128"/>
      <c r="C126" s="128"/>
      <c r="D126" s="128"/>
      <c r="E126" s="128"/>
      <c r="F126" s="128"/>
      <c r="G126" s="128"/>
      <c r="H126" s="128"/>
      <c r="I126" s="128"/>
      <c r="J126" s="129"/>
      <c r="K126" s="130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32"/>
      <c r="BI126" s="132"/>
    </row>
    <row r="127" spans="2:61" s="127" customFormat="1" x14ac:dyDescent="0.25">
      <c r="B127" s="128"/>
      <c r="C127" s="128"/>
      <c r="D127" s="128"/>
      <c r="E127" s="128"/>
      <c r="F127" s="128"/>
      <c r="G127" s="128"/>
      <c r="H127" s="128"/>
      <c r="I127" s="128"/>
      <c r="J127" s="129"/>
      <c r="K127" s="130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  <c r="BI127" s="132"/>
    </row>
    <row r="128" spans="2:61" s="127" customFormat="1" x14ac:dyDescent="0.25">
      <c r="B128" s="128"/>
      <c r="C128" s="128"/>
      <c r="D128" s="128"/>
      <c r="E128" s="128"/>
      <c r="F128" s="128"/>
      <c r="G128" s="128"/>
      <c r="H128" s="128"/>
      <c r="I128" s="128"/>
      <c r="J128" s="129"/>
      <c r="K128" s="130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  <c r="BI128" s="132"/>
    </row>
    <row r="129" spans="2:61" s="127" customFormat="1" x14ac:dyDescent="0.25">
      <c r="B129" s="128"/>
      <c r="C129" s="128"/>
      <c r="D129" s="128"/>
      <c r="E129" s="128"/>
      <c r="F129" s="128"/>
      <c r="G129" s="128"/>
      <c r="H129" s="128"/>
      <c r="I129" s="128"/>
      <c r="J129" s="129"/>
      <c r="K129" s="130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  <c r="BD129" s="132"/>
      <c r="BE129" s="132"/>
      <c r="BF129" s="132"/>
      <c r="BG129" s="132"/>
      <c r="BH129" s="132"/>
      <c r="BI129" s="132"/>
    </row>
    <row r="130" spans="2:61" s="127" customFormat="1" x14ac:dyDescent="0.25">
      <c r="B130" s="128"/>
      <c r="C130" s="128"/>
      <c r="D130" s="128"/>
      <c r="E130" s="128"/>
      <c r="F130" s="128"/>
      <c r="G130" s="128"/>
      <c r="H130" s="128"/>
      <c r="I130" s="128"/>
      <c r="J130" s="129"/>
      <c r="K130" s="130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  <c r="BD130" s="132"/>
      <c r="BE130" s="132"/>
      <c r="BF130" s="132"/>
      <c r="BG130" s="132"/>
      <c r="BH130" s="132"/>
      <c r="BI130" s="132"/>
    </row>
    <row r="131" spans="2:61" s="127" customFormat="1" x14ac:dyDescent="0.25">
      <c r="B131" s="128"/>
      <c r="C131" s="128"/>
      <c r="D131" s="128"/>
      <c r="E131" s="128"/>
      <c r="F131" s="128"/>
      <c r="G131" s="128"/>
      <c r="H131" s="128"/>
      <c r="I131" s="128"/>
      <c r="J131" s="129"/>
      <c r="K131" s="130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2"/>
      <c r="AZ131" s="132"/>
      <c r="BA131" s="132"/>
      <c r="BB131" s="132"/>
      <c r="BC131" s="132"/>
      <c r="BD131" s="132"/>
      <c r="BE131" s="132"/>
      <c r="BF131" s="132"/>
      <c r="BG131" s="132"/>
      <c r="BH131" s="132"/>
      <c r="BI131" s="132"/>
    </row>
  </sheetData>
  <sheetProtection algorithmName="SHA-512" hashValue="KRUetn8JbXJfNc8ZC+0nuPo7rSX6asGOZGOtdUvUEcHgdnnj0Z8KEZbad8AGvJnyJaZwY1r1+/xtf4ceqntrnQ==" saltValue="d3wosDI4z9mY7VOG38zIeA==" spinCount="100000" sheet="1" objects="1" scenarios="1"/>
  <mergeCells count="195">
    <mergeCell ref="C63:K63"/>
    <mergeCell ref="A20:H20"/>
    <mergeCell ref="L10:L11"/>
    <mergeCell ref="L12:L13"/>
    <mergeCell ref="L14:L15"/>
    <mergeCell ref="L16:L17"/>
    <mergeCell ref="L18:L19"/>
    <mergeCell ref="H2:H3"/>
    <mergeCell ref="J2:J3"/>
    <mergeCell ref="K2:K3"/>
    <mergeCell ref="J4:J5"/>
    <mergeCell ref="K4:K5"/>
    <mergeCell ref="J14:J15"/>
    <mergeCell ref="K14:K15"/>
    <mergeCell ref="K6:K8"/>
    <mergeCell ref="K18:K19"/>
    <mergeCell ref="J12:J13"/>
    <mergeCell ref="K12:K13"/>
    <mergeCell ref="K16:K17"/>
    <mergeCell ref="G8:G9"/>
    <mergeCell ref="H8:H9"/>
    <mergeCell ref="A10:H11"/>
    <mergeCell ref="B12:B13"/>
    <mergeCell ref="A8:A9"/>
    <mergeCell ref="B8:B9"/>
    <mergeCell ref="C8:C9"/>
    <mergeCell ref="D8:D9"/>
    <mergeCell ref="E8:E9"/>
    <mergeCell ref="F8:F9"/>
    <mergeCell ref="D12:D13"/>
    <mergeCell ref="E12:E13"/>
    <mergeCell ref="F12:F13"/>
    <mergeCell ref="G12:G13"/>
    <mergeCell ref="D16:D17"/>
    <mergeCell ref="C61:K61"/>
    <mergeCell ref="C62:K62"/>
    <mergeCell ref="A21:H22"/>
    <mergeCell ref="B25:B26"/>
    <mergeCell ref="D25:D26"/>
    <mergeCell ref="E25:E26"/>
    <mergeCell ref="F25:F26"/>
    <mergeCell ref="G25:G26"/>
    <mergeCell ref="H25:H26"/>
    <mergeCell ref="I25:I26"/>
    <mergeCell ref="J25:J26"/>
    <mergeCell ref="E16:E17"/>
    <mergeCell ref="F16:F17"/>
    <mergeCell ref="G16:G17"/>
    <mergeCell ref="H16:H17"/>
    <mergeCell ref="K25:K26"/>
    <mergeCell ref="B42:B43"/>
    <mergeCell ref="D42:D43"/>
    <mergeCell ref="E42:E43"/>
    <mergeCell ref="F42:F43"/>
    <mergeCell ref="G42:G43"/>
    <mergeCell ref="H42:H43"/>
    <mergeCell ref="I42:I43"/>
    <mergeCell ref="J8:J9"/>
    <mergeCell ref="G1:H1"/>
    <mergeCell ref="B18:B19"/>
    <mergeCell ref="D18:D19"/>
    <mergeCell ref="E18:E19"/>
    <mergeCell ref="F18:F19"/>
    <mergeCell ref="G18:G19"/>
    <mergeCell ref="H18:H19"/>
    <mergeCell ref="I18:I19"/>
    <mergeCell ref="J18:J19"/>
    <mergeCell ref="B5:G6"/>
    <mergeCell ref="H5:H6"/>
    <mergeCell ref="B16:B17"/>
    <mergeCell ref="I16:I17"/>
    <mergeCell ref="J16:J17"/>
    <mergeCell ref="I12:I13"/>
    <mergeCell ref="B14:B15"/>
    <mergeCell ref="I14:I15"/>
    <mergeCell ref="H12:H13"/>
    <mergeCell ref="D14:D15"/>
    <mergeCell ref="E14:E15"/>
    <mergeCell ref="F14:F15"/>
    <mergeCell ref="G14:G15"/>
    <mergeCell ref="H14:H15"/>
    <mergeCell ref="L21:L22"/>
    <mergeCell ref="B23:B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5:L26"/>
    <mergeCell ref="A28:H29"/>
    <mergeCell ref="L28:L29"/>
    <mergeCell ref="B30:B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L32:L33"/>
    <mergeCell ref="A35:H35"/>
    <mergeCell ref="A36:H36"/>
    <mergeCell ref="A37:H37"/>
    <mergeCell ref="A38:H39"/>
    <mergeCell ref="B40:B41"/>
    <mergeCell ref="D40:D41"/>
    <mergeCell ref="E40:E41"/>
    <mergeCell ref="F40:F41"/>
    <mergeCell ref="G40:G41"/>
    <mergeCell ref="H40:H41"/>
    <mergeCell ref="I40:I41"/>
    <mergeCell ref="J40:J41"/>
    <mergeCell ref="K40:K41"/>
    <mergeCell ref="B32:B33"/>
    <mergeCell ref="D32:D33"/>
    <mergeCell ref="E32:E33"/>
    <mergeCell ref="F32:F33"/>
    <mergeCell ref="G32:G33"/>
    <mergeCell ref="H32:H33"/>
    <mergeCell ref="I32:I33"/>
    <mergeCell ref="J32:J33"/>
    <mergeCell ref="K32:K33"/>
    <mergeCell ref="J42:J43"/>
    <mergeCell ref="K42:K43"/>
    <mergeCell ref="B44:B45"/>
    <mergeCell ref="D44:D45"/>
    <mergeCell ref="E44:E45"/>
    <mergeCell ref="F44:F45"/>
    <mergeCell ref="G44:G45"/>
    <mergeCell ref="H44:H45"/>
    <mergeCell ref="I44:I45"/>
    <mergeCell ref="J44:J45"/>
    <mergeCell ref="K44:K45"/>
    <mergeCell ref="B46:B47"/>
    <mergeCell ref="D46:D47"/>
    <mergeCell ref="E46:E47"/>
    <mergeCell ref="F46:F47"/>
    <mergeCell ref="G46:G47"/>
    <mergeCell ref="H46:H47"/>
    <mergeCell ref="I46:I47"/>
    <mergeCell ref="J46:J47"/>
    <mergeCell ref="K46:K47"/>
    <mergeCell ref="B48:B49"/>
    <mergeCell ref="D48:D49"/>
    <mergeCell ref="E48:E49"/>
    <mergeCell ref="F48:F49"/>
    <mergeCell ref="G48:G49"/>
    <mergeCell ref="H48:H49"/>
    <mergeCell ref="I48:I49"/>
    <mergeCell ref="J48:J49"/>
    <mergeCell ref="K48:K49"/>
    <mergeCell ref="B50:B51"/>
    <mergeCell ref="D50:D51"/>
    <mergeCell ref="E50:E51"/>
    <mergeCell ref="F50:F51"/>
    <mergeCell ref="G50:G51"/>
    <mergeCell ref="H50:H51"/>
    <mergeCell ref="I50:I51"/>
    <mergeCell ref="J50:J51"/>
    <mergeCell ref="K50:K51"/>
    <mergeCell ref="B52:B53"/>
    <mergeCell ref="D52:D53"/>
    <mergeCell ref="E52:E53"/>
    <mergeCell ref="F52:F53"/>
    <mergeCell ref="G52:G53"/>
    <mergeCell ref="H52:H53"/>
    <mergeCell ref="I52:I53"/>
    <mergeCell ref="J52:J53"/>
    <mergeCell ref="K52:K53"/>
    <mergeCell ref="J56:J57"/>
    <mergeCell ref="K56:K57"/>
    <mergeCell ref="B54:B55"/>
    <mergeCell ref="D54:D55"/>
    <mergeCell ref="E54:E55"/>
    <mergeCell ref="F54:F55"/>
    <mergeCell ref="G54:G55"/>
    <mergeCell ref="H54:H55"/>
    <mergeCell ref="I54:I55"/>
    <mergeCell ref="J54:J55"/>
    <mergeCell ref="K54:K55"/>
    <mergeCell ref="A58:H58"/>
    <mergeCell ref="A59:H59"/>
    <mergeCell ref="B56:B57"/>
    <mergeCell ref="D56:D57"/>
    <mergeCell ref="E56:E57"/>
    <mergeCell ref="F56:F57"/>
    <mergeCell ref="G56:G57"/>
    <mergeCell ref="H56:H57"/>
    <mergeCell ref="I56:I57"/>
  </mergeCells>
  <printOptions horizontalCentered="1"/>
  <pageMargins left="0.39374999999999999" right="0.39374999999999999" top="0.39374999999999999" bottom="0.39374999999999999" header="0.51180555555555496" footer="0.51180555555555496"/>
  <pageSetup paperSize="9" scale="78" firstPageNumber="0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763F-889A-4CCB-819D-BE63D46E7CB7}">
  <sheetPr>
    <outlinePr summaryBelow="0"/>
  </sheetPr>
  <dimension ref="A1:I549"/>
  <sheetViews>
    <sheetView zoomScaleNormal="100" workbookViewId="0">
      <pane ySplit="2" topLeftCell="A3" activePane="bottomLeft" state="frozen"/>
      <selection pane="bottomLeft" activeCell="G1" sqref="G1"/>
    </sheetView>
  </sheetViews>
  <sheetFormatPr defaultColWidth="8.77734375" defaultRowHeight="13.8" outlineLevelRow="1" x14ac:dyDescent="0.25"/>
  <cols>
    <col min="1" max="1" width="18.77734375" style="747" customWidth="1"/>
    <col min="2" max="2" width="63.6640625" style="747" customWidth="1"/>
    <col min="3" max="3" width="8.44140625" style="574" customWidth="1"/>
    <col min="4" max="4" width="8.77734375" style="574" customWidth="1"/>
    <col min="5" max="5" width="10.77734375" style="706" customWidth="1"/>
    <col min="6" max="6" width="11.77734375" style="695" customWidth="1"/>
    <col min="7" max="7" width="15.33203125" style="574" customWidth="1"/>
    <col min="8" max="8" width="8.77734375" style="573"/>
    <col min="9" max="9" width="11.77734375" style="875" customWidth="1"/>
    <col min="10" max="16384" width="8.77734375" style="573"/>
  </cols>
  <sheetData>
    <row r="1" spans="1:8" ht="15" customHeight="1" x14ac:dyDescent="0.25">
      <c r="A1" s="726" t="s">
        <v>2208</v>
      </c>
      <c r="B1" s="859"/>
      <c r="C1" s="575"/>
      <c r="D1" s="680" t="s">
        <v>2077</v>
      </c>
      <c r="E1" s="697"/>
      <c r="F1" s="682"/>
      <c r="G1" s="881">
        <v>52</v>
      </c>
    </row>
    <row r="2" spans="1:8" ht="24.45" customHeight="1" x14ac:dyDescent="0.25">
      <c r="A2" s="727" t="s">
        <v>3</v>
      </c>
      <c r="B2" s="727" t="s">
        <v>608</v>
      </c>
      <c r="C2" s="657" t="s">
        <v>5</v>
      </c>
      <c r="D2" s="658" t="s">
        <v>6</v>
      </c>
      <c r="E2" s="696" t="s">
        <v>2078</v>
      </c>
      <c r="F2" s="707" t="s">
        <v>2079</v>
      </c>
      <c r="G2" s="681" t="s">
        <v>8</v>
      </c>
    </row>
    <row r="3" spans="1:8" ht="14.4" thickBot="1" x14ac:dyDescent="0.3">
      <c r="A3" s="728" t="s">
        <v>1242</v>
      </c>
      <c r="B3" s="748"/>
      <c r="C3" s="668"/>
      <c r="D3" s="669"/>
      <c r="E3" s="698"/>
      <c r="F3" s="683"/>
      <c r="G3" s="670"/>
    </row>
    <row r="4" spans="1:8" outlineLevel="1" x14ac:dyDescent="0.25">
      <c r="A4" s="729" t="s">
        <v>431</v>
      </c>
      <c r="B4" s="749" t="s">
        <v>1772</v>
      </c>
      <c r="C4" s="625" t="s">
        <v>27</v>
      </c>
      <c r="D4" s="659" t="s">
        <v>435</v>
      </c>
      <c r="E4" s="849" t="s">
        <v>221</v>
      </c>
      <c r="F4" s="684">
        <f>G4/1.2</f>
        <v>333.00000000000006</v>
      </c>
      <c r="G4" s="610">
        <v>399.6</v>
      </c>
    </row>
    <row r="5" spans="1:8" outlineLevel="1" x14ac:dyDescent="0.25">
      <c r="A5" s="730" t="s">
        <v>433</v>
      </c>
      <c r="B5" s="750" t="s">
        <v>1773</v>
      </c>
      <c r="C5" s="576" t="s">
        <v>16</v>
      </c>
      <c r="D5" s="604" t="s">
        <v>435</v>
      </c>
      <c r="E5" s="849" t="s">
        <v>221</v>
      </c>
      <c r="F5" s="684">
        <f t="shared" ref="F5:F10" si="0">G5/1.2</f>
        <v>130</v>
      </c>
      <c r="G5" s="577">
        <v>156</v>
      </c>
    </row>
    <row r="6" spans="1:8" outlineLevel="1" x14ac:dyDescent="0.25">
      <c r="A6" s="730" t="s">
        <v>436</v>
      </c>
      <c r="B6" s="750" t="s">
        <v>1774</v>
      </c>
      <c r="C6" s="576" t="s">
        <v>16</v>
      </c>
      <c r="D6" s="604" t="s">
        <v>435</v>
      </c>
      <c r="E6" s="849" t="s">
        <v>221</v>
      </c>
      <c r="F6" s="684">
        <f t="shared" si="0"/>
        <v>130</v>
      </c>
      <c r="G6" s="577">
        <v>156</v>
      </c>
    </row>
    <row r="7" spans="1:8" outlineLevel="1" x14ac:dyDescent="0.25">
      <c r="A7" s="730" t="s">
        <v>1308</v>
      </c>
      <c r="B7" s="750" t="s">
        <v>1769</v>
      </c>
      <c r="C7" s="576" t="s">
        <v>16</v>
      </c>
      <c r="D7" s="604" t="s">
        <v>435</v>
      </c>
      <c r="E7" s="849" t="s">
        <v>221</v>
      </c>
      <c r="F7" s="684">
        <f t="shared" si="0"/>
        <v>130</v>
      </c>
      <c r="G7" s="577">
        <v>156</v>
      </c>
    </row>
    <row r="8" spans="1:8" outlineLevel="1" x14ac:dyDescent="0.25">
      <c r="A8" s="730" t="s">
        <v>1309</v>
      </c>
      <c r="B8" s="750" t="s">
        <v>1770</v>
      </c>
      <c r="C8" s="576" t="s">
        <v>16</v>
      </c>
      <c r="D8" s="604" t="s">
        <v>435</v>
      </c>
      <c r="E8" s="849" t="s">
        <v>221</v>
      </c>
      <c r="F8" s="684">
        <f t="shared" si="0"/>
        <v>130</v>
      </c>
      <c r="G8" s="577">
        <v>156</v>
      </c>
    </row>
    <row r="9" spans="1:8" outlineLevel="1" x14ac:dyDescent="0.25">
      <c r="A9" s="730" t="s">
        <v>1310</v>
      </c>
      <c r="B9" s="750" t="s">
        <v>1771</v>
      </c>
      <c r="C9" s="576" t="s">
        <v>16</v>
      </c>
      <c r="D9" s="604" t="s">
        <v>435</v>
      </c>
      <c r="E9" s="849" t="s">
        <v>221</v>
      </c>
      <c r="F9" s="684">
        <f t="shared" si="0"/>
        <v>130</v>
      </c>
      <c r="G9" s="577">
        <v>156</v>
      </c>
      <c r="H9" s="1398"/>
    </row>
    <row r="10" spans="1:8" outlineLevel="1" x14ac:dyDescent="0.25">
      <c r="A10" s="731" t="s">
        <v>1135</v>
      </c>
      <c r="B10" s="751" t="s">
        <v>1775</v>
      </c>
      <c r="C10" s="642" t="s">
        <v>16</v>
      </c>
      <c r="D10" s="637" t="s">
        <v>148</v>
      </c>
      <c r="E10" s="849" t="s">
        <v>221</v>
      </c>
      <c r="F10" s="684">
        <f t="shared" si="0"/>
        <v>79</v>
      </c>
      <c r="G10" s="638">
        <v>94.8</v>
      </c>
      <c r="H10" s="1398"/>
    </row>
    <row r="11" spans="1:8" ht="14.4" thickBot="1" x14ac:dyDescent="0.3">
      <c r="A11" s="728" t="s">
        <v>997</v>
      </c>
      <c r="B11" s="748"/>
      <c r="C11" s="668"/>
      <c r="D11" s="669"/>
      <c r="E11" s="698"/>
      <c r="F11" s="683"/>
      <c r="G11" s="670"/>
      <c r="H11" s="1398"/>
    </row>
    <row r="12" spans="1:8" ht="14.55" customHeight="1" outlineLevel="1" x14ac:dyDescent="0.3">
      <c r="A12" s="729" t="s">
        <v>1251</v>
      </c>
      <c r="B12" s="752" t="s">
        <v>1254</v>
      </c>
      <c r="C12" s="599" t="s">
        <v>16</v>
      </c>
      <c r="D12" s="606" t="s">
        <v>14</v>
      </c>
      <c r="E12" s="849" t="s">
        <v>221</v>
      </c>
      <c r="F12" s="684">
        <f>G12/1.2</f>
        <v>58.250000000000007</v>
      </c>
      <c r="G12" s="634">
        <v>69.900000000000006</v>
      </c>
      <c r="H12" s="1398"/>
    </row>
    <row r="13" spans="1:8" outlineLevel="1" x14ac:dyDescent="0.3">
      <c r="A13" s="730" t="s">
        <v>1253</v>
      </c>
      <c r="B13" s="753" t="s">
        <v>1256</v>
      </c>
      <c r="C13" s="579" t="s">
        <v>17</v>
      </c>
      <c r="D13" s="604" t="s">
        <v>14</v>
      </c>
      <c r="E13" s="850" t="s">
        <v>221</v>
      </c>
      <c r="F13" s="685">
        <f t="shared" ref="F13:F80" si="1">G13/1.2</f>
        <v>63.500000000000007</v>
      </c>
      <c r="G13" s="611">
        <v>76.2</v>
      </c>
      <c r="H13" s="1398"/>
    </row>
    <row r="14" spans="1:8" ht="14.4" outlineLevel="1" thickBot="1" x14ac:dyDescent="0.35">
      <c r="A14" s="732" t="s">
        <v>1252</v>
      </c>
      <c r="B14" s="754" t="s">
        <v>1255</v>
      </c>
      <c r="C14" s="592" t="s">
        <v>19</v>
      </c>
      <c r="D14" s="605" t="s">
        <v>14</v>
      </c>
      <c r="E14" s="851" t="s">
        <v>221</v>
      </c>
      <c r="F14" s="686">
        <f t="shared" si="1"/>
        <v>204.00000000000003</v>
      </c>
      <c r="G14" s="636">
        <v>244.8</v>
      </c>
      <c r="H14" s="1398"/>
    </row>
    <row r="15" spans="1:8" ht="14.55" customHeight="1" outlineLevel="1" x14ac:dyDescent="0.3">
      <c r="A15" s="729" t="s">
        <v>1258</v>
      </c>
      <c r="B15" s="752" t="s">
        <v>1257</v>
      </c>
      <c r="C15" s="591" t="s">
        <v>16</v>
      </c>
      <c r="D15" s="606" t="s">
        <v>14</v>
      </c>
      <c r="E15" s="852" t="s">
        <v>221</v>
      </c>
      <c r="F15" s="687">
        <f t="shared" si="1"/>
        <v>99</v>
      </c>
      <c r="G15" s="634">
        <v>118.8</v>
      </c>
      <c r="H15" s="1398"/>
    </row>
    <row r="16" spans="1:8" outlineLevel="1" x14ac:dyDescent="0.3">
      <c r="A16" s="730" t="s">
        <v>1259</v>
      </c>
      <c r="B16" s="753" t="s">
        <v>1261</v>
      </c>
      <c r="C16" s="579" t="s">
        <v>17</v>
      </c>
      <c r="D16" s="604" t="s">
        <v>14</v>
      </c>
      <c r="E16" s="850" t="s">
        <v>221</v>
      </c>
      <c r="F16" s="685">
        <f t="shared" si="1"/>
        <v>99.75</v>
      </c>
      <c r="G16" s="611">
        <v>119.7</v>
      </c>
      <c r="H16" s="1398"/>
    </row>
    <row r="17" spans="1:8" ht="14.4" outlineLevel="1" thickBot="1" x14ac:dyDescent="0.35">
      <c r="A17" s="732" t="s">
        <v>1260</v>
      </c>
      <c r="B17" s="754" t="s">
        <v>1262</v>
      </c>
      <c r="C17" s="593" t="s">
        <v>19</v>
      </c>
      <c r="D17" s="605" t="s">
        <v>14</v>
      </c>
      <c r="E17" s="851" t="s">
        <v>221</v>
      </c>
      <c r="F17" s="686">
        <f t="shared" si="1"/>
        <v>391.5</v>
      </c>
      <c r="G17" s="636">
        <v>469.8</v>
      </c>
      <c r="H17" s="1398"/>
    </row>
    <row r="18" spans="1:8" ht="14.55" customHeight="1" outlineLevel="1" x14ac:dyDescent="0.3">
      <c r="A18" s="729" t="s">
        <v>1263</v>
      </c>
      <c r="B18" s="752" t="s">
        <v>1269</v>
      </c>
      <c r="C18" s="591" t="s">
        <v>16</v>
      </c>
      <c r="D18" s="606" t="s">
        <v>14</v>
      </c>
      <c r="E18" s="852" t="s">
        <v>221</v>
      </c>
      <c r="F18" s="687">
        <f t="shared" si="1"/>
        <v>90.25</v>
      </c>
      <c r="G18" s="634">
        <v>108.3</v>
      </c>
      <c r="H18" s="1398"/>
    </row>
    <row r="19" spans="1:8" outlineLevel="1" x14ac:dyDescent="0.3">
      <c r="A19" s="730" t="s">
        <v>1264</v>
      </c>
      <c r="B19" s="753" t="s">
        <v>1270</v>
      </c>
      <c r="C19" s="579" t="s">
        <v>17</v>
      </c>
      <c r="D19" s="604" t="s">
        <v>14</v>
      </c>
      <c r="E19" s="850" t="s">
        <v>221</v>
      </c>
      <c r="F19" s="685">
        <f t="shared" si="1"/>
        <v>95.750000000000014</v>
      </c>
      <c r="G19" s="611">
        <v>114.9</v>
      </c>
      <c r="H19" s="1398"/>
    </row>
    <row r="20" spans="1:8" ht="14.4" outlineLevel="1" thickBot="1" x14ac:dyDescent="0.35">
      <c r="A20" s="732" t="s">
        <v>1265</v>
      </c>
      <c r="B20" s="754" t="s">
        <v>1271</v>
      </c>
      <c r="C20" s="593" t="s">
        <v>19</v>
      </c>
      <c r="D20" s="605" t="s">
        <v>14</v>
      </c>
      <c r="E20" s="851" t="s">
        <v>221</v>
      </c>
      <c r="F20" s="686">
        <f t="shared" si="1"/>
        <v>374.5</v>
      </c>
      <c r="G20" s="636">
        <v>449.4</v>
      </c>
      <c r="H20" s="1398"/>
    </row>
    <row r="21" spans="1:8" ht="14.4" outlineLevel="1" thickBot="1" x14ac:dyDescent="0.3">
      <c r="A21" s="733" t="s">
        <v>1266</v>
      </c>
      <c r="B21" s="755" t="s">
        <v>1272</v>
      </c>
      <c r="C21" s="594" t="s">
        <v>16</v>
      </c>
      <c r="D21" s="607" t="s">
        <v>14</v>
      </c>
      <c r="E21" s="853" t="s">
        <v>221</v>
      </c>
      <c r="F21" s="688">
        <f t="shared" si="1"/>
        <v>109.75</v>
      </c>
      <c r="G21" s="641">
        <v>131.69999999999999</v>
      </c>
      <c r="H21" s="1398"/>
    </row>
    <row r="22" spans="1:8" ht="14.4" outlineLevel="1" thickBot="1" x14ac:dyDescent="0.3">
      <c r="A22" s="733" t="s">
        <v>1267</v>
      </c>
      <c r="B22" s="755" t="s">
        <v>1268</v>
      </c>
      <c r="C22" s="594" t="s">
        <v>16</v>
      </c>
      <c r="D22" s="607" t="s">
        <v>14</v>
      </c>
      <c r="E22" s="853" t="s">
        <v>221</v>
      </c>
      <c r="F22" s="688">
        <f t="shared" si="1"/>
        <v>92.25</v>
      </c>
      <c r="G22" s="641">
        <v>110.7</v>
      </c>
      <c r="H22" s="1398"/>
    </row>
    <row r="23" spans="1:8" ht="14.4" outlineLevel="1" thickBot="1" x14ac:dyDescent="0.3">
      <c r="A23" s="733" t="s">
        <v>2166</v>
      </c>
      <c r="B23" s="755" t="s">
        <v>2167</v>
      </c>
      <c r="C23" s="594" t="s">
        <v>16</v>
      </c>
      <c r="D23" s="607" t="s">
        <v>14</v>
      </c>
      <c r="E23" s="853" t="s">
        <v>221</v>
      </c>
      <c r="F23" s="688">
        <f t="shared" ref="F23" si="2">G23/1.2</f>
        <v>64.75</v>
      </c>
      <c r="G23" s="641">
        <v>77.7</v>
      </c>
      <c r="H23" s="1398"/>
    </row>
    <row r="24" spans="1:8" outlineLevel="1" x14ac:dyDescent="0.3">
      <c r="A24" s="729" t="s">
        <v>1275</v>
      </c>
      <c r="B24" s="752" t="s">
        <v>1273</v>
      </c>
      <c r="C24" s="591" t="s">
        <v>16</v>
      </c>
      <c r="D24" s="606" t="s">
        <v>14</v>
      </c>
      <c r="E24" s="852" t="s">
        <v>221</v>
      </c>
      <c r="F24" s="687">
        <f t="shared" si="1"/>
        <v>113.25000000000001</v>
      </c>
      <c r="G24" s="634">
        <v>135.9</v>
      </c>
      <c r="H24" s="1398"/>
    </row>
    <row r="25" spans="1:8" outlineLevel="1" x14ac:dyDescent="0.3">
      <c r="A25" s="730" t="s">
        <v>1276</v>
      </c>
      <c r="B25" s="753" t="s">
        <v>1274</v>
      </c>
      <c r="C25" s="579" t="s">
        <v>17</v>
      </c>
      <c r="D25" s="604" t="s">
        <v>14</v>
      </c>
      <c r="E25" s="850" t="s">
        <v>221</v>
      </c>
      <c r="F25" s="685">
        <f t="shared" si="1"/>
        <v>116.50000000000001</v>
      </c>
      <c r="G25" s="611">
        <v>139.80000000000001</v>
      </c>
      <c r="H25" s="1398"/>
    </row>
    <row r="26" spans="1:8" outlineLevel="1" x14ac:dyDescent="0.3">
      <c r="A26" s="730" t="s">
        <v>1278</v>
      </c>
      <c r="B26" s="753" t="s">
        <v>1277</v>
      </c>
      <c r="C26" s="581" t="s">
        <v>1244</v>
      </c>
      <c r="D26" s="604" t="s">
        <v>14</v>
      </c>
      <c r="E26" s="850" t="s">
        <v>221</v>
      </c>
      <c r="F26" s="685">
        <f t="shared" si="1"/>
        <v>247</v>
      </c>
      <c r="G26" s="611">
        <v>296.39999999999998</v>
      </c>
      <c r="H26" s="1398"/>
    </row>
    <row r="27" spans="1:8" outlineLevel="1" x14ac:dyDescent="0.3">
      <c r="A27" s="729" t="s">
        <v>1279</v>
      </c>
      <c r="B27" s="752" t="s">
        <v>1280</v>
      </c>
      <c r="C27" s="591" t="s">
        <v>16</v>
      </c>
      <c r="D27" s="606" t="s">
        <v>14</v>
      </c>
      <c r="E27" s="852" t="s">
        <v>221</v>
      </c>
      <c r="F27" s="687">
        <f t="shared" si="1"/>
        <v>94.500000000000014</v>
      </c>
      <c r="G27" s="634">
        <v>113.4</v>
      </c>
      <c r="H27" s="1398"/>
    </row>
    <row r="28" spans="1:8" ht="14.4" outlineLevel="1" thickBot="1" x14ac:dyDescent="0.35">
      <c r="A28" s="732" t="s">
        <v>1281</v>
      </c>
      <c r="B28" s="754" t="s">
        <v>1282</v>
      </c>
      <c r="C28" s="595" t="s">
        <v>17</v>
      </c>
      <c r="D28" s="605" t="s">
        <v>14</v>
      </c>
      <c r="E28" s="851" t="s">
        <v>221</v>
      </c>
      <c r="F28" s="686">
        <f t="shared" si="1"/>
        <v>98.250000000000014</v>
      </c>
      <c r="G28" s="636">
        <v>117.9</v>
      </c>
      <c r="H28" s="1398"/>
    </row>
    <row r="29" spans="1:8" ht="14.4" outlineLevel="1" thickBot="1" x14ac:dyDescent="0.3">
      <c r="A29" s="733" t="s">
        <v>1283</v>
      </c>
      <c r="B29" s="755" t="s">
        <v>1284</v>
      </c>
      <c r="C29" s="594" t="s">
        <v>16</v>
      </c>
      <c r="D29" s="607" t="s">
        <v>14</v>
      </c>
      <c r="E29" s="853" t="s">
        <v>221</v>
      </c>
      <c r="F29" s="688">
        <f t="shared" si="1"/>
        <v>115.5</v>
      </c>
      <c r="G29" s="641">
        <v>138.6</v>
      </c>
      <c r="H29" s="1398"/>
    </row>
    <row r="30" spans="1:8" outlineLevel="1" x14ac:dyDescent="0.25">
      <c r="A30" s="734" t="s">
        <v>1286</v>
      </c>
      <c r="B30" s="756" t="s">
        <v>1285</v>
      </c>
      <c r="C30" s="597" t="s">
        <v>16</v>
      </c>
      <c r="D30" s="608" t="s">
        <v>14</v>
      </c>
      <c r="E30" s="854" t="s">
        <v>221</v>
      </c>
      <c r="F30" s="689">
        <f t="shared" si="1"/>
        <v>117.00000000000001</v>
      </c>
      <c r="G30" s="672">
        <v>140.4</v>
      </c>
      <c r="H30" s="1398"/>
    </row>
    <row r="31" spans="1:8" outlineLevel="1" x14ac:dyDescent="0.25">
      <c r="A31" s="730" t="s">
        <v>1287</v>
      </c>
      <c r="B31" s="750" t="s">
        <v>1288</v>
      </c>
      <c r="C31" s="579" t="s">
        <v>17</v>
      </c>
      <c r="D31" s="604" t="s">
        <v>14</v>
      </c>
      <c r="E31" s="850" t="s">
        <v>221</v>
      </c>
      <c r="F31" s="685">
        <f t="shared" si="1"/>
        <v>141.50000000000003</v>
      </c>
      <c r="G31" s="611">
        <v>169.8</v>
      </c>
      <c r="H31" s="1398"/>
    </row>
    <row r="32" spans="1:8" outlineLevel="1" x14ac:dyDescent="0.3">
      <c r="A32" s="730" t="s">
        <v>1290</v>
      </c>
      <c r="B32" s="753" t="s">
        <v>1289</v>
      </c>
      <c r="C32" s="580" t="s">
        <v>16</v>
      </c>
      <c r="D32" s="604" t="s">
        <v>14</v>
      </c>
      <c r="E32" s="850" t="s">
        <v>221</v>
      </c>
      <c r="F32" s="685">
        <f t="shared" si="1"/>
        <v>103.25000000000001</v>
      </c>
      <c r="G32" s="611">
        <v>123.9</v>
      </c>
      <c r="H32" s="1398"/>
    </row>
    <row r="33" spans="1:8" ht="14.4" outlineLevel="1" thickBot="1" x14ac:dyDescent="0.35">
      <c r="A33" s="732" t="s">
        <v>1291</v>
      </c>
      <c r="B33" s="754" t="s">
        <v>1292</v>
      </c>
      <c r="C33" s="595" t="s">
        <v>17</v>
      </c>
      <c r="D33" s="605" t="s">
        <v>14</v>
      </c>
      <c r="E33" s="851" t="s">
        <v>221</v>
      </c>
      <c r="F33" s="686">
        <f t="shared" si="1"/>
        <v>108.25000000000001</v>
      </c>
      <c r="G33" s="636">
        <v>129.9</v>
      </c>
      <c r="H33" s="1398"/>
    </row>
    <row r="34" spans="1:8" ht="14.4" outlineLevel="1" thickBot="1" x14ac:dyDescent="0.3">
      <c r="A34" s="733" t="s">
        <v>1294</v>
      </c>
      <c r="B34" s="755" t="s">
        <v>1293</v>
      </c>
      <c r="C34" s="598" t="s">
        <v>16</v>
      </c>
      <c r="D34" s="607" t="s">
        <v>14</v>
      </c>
      <c r="E34" s="853" t="s">
        <v>221</v>
      </c>
      <c r="F34" s="688">
        <f t="shared" si="1"/>
        <v>129.00000000000003</v>
      </c>
      <c r="G34" s="641">
        <v>154.80000000000001</v>
      </c>
      <c r="H34" s="1398"/>
    </row>
    <row r="35" spans="1:8" ht="14.4" outlineLevel="1" thickBot="1" x14ac:dyDescent="0.3">
      <c r="A35" s="733" t="s">
        <v>1295</v>
      </c>
      <c r="B35" s="755" t="s">
        <v>1296</v>
      </c>
      <c r="C35" s="598" t="s">
        <v>16</v>
      </c>
      <c r="D35" s="607" t="s">
        <v>14</v>
      </c>
      <c r="E35" s="853" t="s">
        <v>221</v>
      </c>
      <c r="F35" s="688">
        <f t="shared" si="1"/>
        <v>103.25000000000001</v>
      </c>
      <c r="G35" s="641">
        <v>123.9</v>
      </c>
      <c r="H35" s="1398"/>
    </row>
    <row r="36" spans="1:8" outlineLevel="1" x14ac:dyDescent="0.3">
      <c r="A36" s="734" t="s">
        <v>2179</v>
      </c>
      <c r="B36" s="757" t="s">
        <v>1297</v>
      </c>
      <c r="C36" s="600" t="s">
        <v>13</v>
      </c>
      <c r="D36" s="608" t="s">
        <v>14</v>
      </c>
      <c r="E36" s="854" t="s">
        <v>221</v>
      </c>
      <c r="F36" s="689">
        <f t="shared" si="1"/>
        <v>71.5</v>
      </c>
      <c r="G36" s="672">
        <v>85.8</v>
      </c>
      <c r="H36" s="1398"/>
    </row>
    <row r="37" spans="1:8" ht="14.4" outlineLevel="1" thickBot="1" x14ac:dyDescent="0.35">
      <c r="A37" s="732" t="s">
        <v>2178</v>
      </c>
      <c r="B37" s="754" t="s">
        <v>2180</v>
      </c>
      <c r="C37" s="595" t="s">
        <v>17</v>
      </c>
      <c r="D37" s="605" t="s">
        <v>14</v>
      </c>
      <c r="E37" s="851" t="s">
        <v>221</v>
      </c>
      <c r="F37" s="686">
        <f t="shared" si="1"/>
        <v>90.5</v>
      </c>
      <c r="G37" s="636">
        <v>108.6</v>
      </c>
      <c r="H37" s="1398"/>
    </row>
    <row r="38" spans="1:8" ht="14.4" outlineLevel="1" thickBot="1" x14ac:dyDescent="0.35">
      <c r="A38" s="732" t="s">
        <v>2193</v>
      </c>
      <c r="B38" s="754" t="s">
        <v>2194</v>
      </c>
      <c r="C38" s="595" t="s">
        <v>17</v>
      </c>
      <c r="D38" s="605" t="s">
        <v>14</v>
      </c>
      <c r="E38" s="851" t="s">
        <v>221</v>
      </c>
      <c r="F38" s="686">
        <f t="shared" ref="F38" si="3">G38/1.2</f>
        <v>79.500000000000014</v>
      </c>
      <c r="G38" s="636">
        <v>95.4</v>
      </c>
      <c r="H38" s="1398"/>
    </row>
    <row r="39" spans="1:8" outlineLevel="1" x14ac:dyDescent="0.25">
      <c r="A39" s="729" t="s">
        <v>1298</v>
      </c>
      <c r="B39" s="749" t="s">
        <v>1299</v>
      </c>
      <c r="C39" s="599" t="s">
        <v>13</v>
      </c>
      <c r="D39" s="606" t="s">
        <v>14</v>
      </c>
      <c r="E39" s="852" t="s">
        <v>221</v>
      </c>
      <c r="F39" s="687">
        <f t="shared" si="1"/>
        <v>110.5</v>
      </c>
      <c r="G39" s="634">
        <v>132.6</v>
      </c>
      <c r="H39" s="1398"/>
    </row>
    <row r="40" spans="1:8" outlineLevel="1" x14ac:dyDescent="0.25">
      <c r="A40" s="735" t="s">
        <v>1301</v>
      </c>
      <c r="B40" s="758" t="s">
        <v>1300</v>
      </c>
      <c r="C40" s="613" t="s">
        <v>13</v>
      </c>
      <c r="D40" s="614" t="s">
        <v>14</v>
      </c>
      <c r="E40" s="855" t="s">
        <v>221</v>
      </c>
      <c r="F40" s="690">
        <f t="shared" si="1"/>
        <v>110.5</v>
      </c>
      <c r="G40" s="865">
        <v>132.6</v>
      </c>
      <c r="H40" s="1398"/>
    </row>
    <row r="41" spans="1:8" ht="14.4" outlineLevel="1" thickBot="1" x14ac:dyDescent="0.3">
      <c r="A41" s="732" t="s">
        <v>1311</v>
      </c>
      <c r="B41" s="759" t="s">
        <v>1312</v>
      </c>
      <c r="C41" s="602" t="s">
        <v>13</v>
      </c>
      <c r="D41" s="605" t="s">
        <v>14</v>
      </c>
      <c r="E41" s="851" t="s">
        <v>221</v>
      </c>
      <c r="F41" s="686">
        <f t="shared" si="1"/>
        <v>110.5</v>
      </c>
      <c r="G41" s="636">
        <v>132.6</v>
      </c>
      <c r="H41" s="1398"/>
    </row>
    <row r="42" spans="1:8" ht="14.4" outlineLevel="1" thickBot="1" x14ac:dyDescent="0.3">
      <c r="A42" s="733" t="s">
        <v>1302</v>
      </c>
      <c r="B42" s="755" t="s">
        <v>1303</v>
      </c>
      <c r="C42" s="603" t="s">
        <v>16</v>
      </c>
      <c r="D42" s="607" t="s">
        <v>14</v>
      </c>
      <c r="E42" s="853" t="s">
        <v>221</v>
      </c>
      <c r="F42" s="688">
        <f t="shared" si="1"/>
        <v>124.50000000000001</v>
      </c>
      <c r="G42" s="641">
        <v>149.4</v>
      </c>
      <c r="H42" s="1398"/>
    </row>
    <row r="43" spans="1:8" outlineLevel="1" x14ac:dyDescent="0.25">
      <c r="A43" s="729" t="s">
        <v>1305</v>
      </c>
      <c r="B43" s="749" t="s">
        <v>1304</v>
      </c>
      <c r="C43" s="599" t="s">
        <v>16</v>
      </c>
      <c r="D43" s="606" t="s">
        <v>14</v>
      </c>
      <c r="E43" s="852" t="s">
        <v>221</v>
      </c>
      <c r="F43" s="687">
        <f t="shared" si="1"/>
        <v>33.25</v>
      </c>
      <c r="G43" s="634">
        <v>39.9</v>
      </c>
      <c r="H43" s="1398"/>
    </row>
    <row r="44" spans="1:8" outlineLevel="1" x14ac:dyDescent="0.25">
      <c r="A44" s="731" t="s">
        <v>1306</v>
      </c>
      <c r="B44" s="751" t="s">
        <v>1307</v>
      </c>
      <c r="C44" s="660" t="s">
        <v>17</v>
      </c>
      <c r="D44" s="637" t="s">
        <v>14</v>
      </c>
      <c r="E44" s="856" t="s">
        <v>221</v>
      </c>
      <c r="F44" s="691">
        <f t="shared" si="1"/>
        <v>44.750000000000007</v>
      </c>
      <c r="G44" s="643">
        <v>53.7</v>
      </c>
      <c r="H44" s="1398"/>
    </row>
    <row r="45" spans="1:8" ht="14.4" thickBot="1" x14ac:dyDescent="0.3">
      <c r="A45" s="728" t="s">
        <v>998</v>
      </c>
      <c r="B45" s="748"/>
      <c r="C45" s="668"/>
      <c r="D45" s="669"/>
      <c r="E45" s="698"/>
      <c r="F45" s="683"/>
      <c r="G45" s="670"/>
      <c r="H45" s="1398"/>
    </row>
    <row r="46" spans="1:8" outlineLevel="1" x14ac:dyDescent="0.25">
      <c r="A46" s="729" t="s">
        <v>1316</v>
      </c>
      <c r="B46" s="749" t="s">
        <v>1315</v>
      </c>
      <c r="C46" s="625" t="s">
        <v>56</v>
      </c>
      <c r="D46" s="606" t="s">
        <v>14</v>
      </c>
      <c r="E46" s="852" t="s">
        <v>221</v>
      </c>
      <c r="F46" s="687">
        <f t="shared" si="1"/>
        <v>25.75</v>
      </c>
      <c r="G46" s="634">
        <v>30.9</v>
      </c>
      <c r="H46" s="1398"/>
    </row>
    <row r="47" spans="1:8" outlineLevel="1" x14ac:dyDescent="0.25">
      <c r="A47" s="730" t="s">
        <v>1317</v>
      </c>
      <c r="B47" s="750" t="s">
        <v>1245</v>
      </c>
      <c r="C47" s="576" t="s">
        <v>56</v>
      </c>
      <c r="D47" s="604" t="s">
        <v>14</v>
      </c>
      <c r="E47" s="850" t="s">
        <v>221</v>
      </c>
      <c r="F47" s="685">
        <f t="shared" si="1"/>
        <v>27.250000000000004</v>
      </c>
      <c r="G47" s="611">
        <v>32.700000000000003</v>
      </c>
      <c r="H47" s="1398"/>
    </row>
    <row r="48" spans="1:8" outlineLevel="1" x14ac:dyDescent="0.25">
      <c r="A48" s="730" t="s">
        <v>1318</v>
      </c>
      <c r="B48" s="750" t="s">
        <v>1246</v>
      </c>
      <c r="C48" s="576" t="s">
        <v>56</v>
      </c>
      <c r="D48" s="604" t="s">
        <v>14</v>
      </c>
      <c r="E48" s="850" t="s">
        <v>221</v>
      </c>
      <c r="F48" s="685">
        <f t="shared" si="1"/>
        <v>29.5</v>
      </c>
      <c r="G48" s="611">
        <v>35.4</v>
      </c>
      <c r="H48" s="1398"/>
    </row>
    <row r="49" spans="1:8" outlineLevel="1" x14ac:dyDescent="0.25">
      <c r="A49" s="730" t="s">
        <v>1319</v>
      </c>
      <c r="B49" s="750" t="s">
        <v>1247</v>
      </c>
      <c r="C49" s="576" t="s">
        <v>56</v>
      </c>
      <c r="D49" s="604" t="s">
        <v>14</v>
      </c>
      <c r="E49" s="850" t="s">
        <v>221</v>
      </c>
      <c r="F49" s="685">
        <f t="shared" si="1"/>
        <v>34.5</v>
      </c>
      <c r="G49" s="611">
        <v>41.4</v>
      </c>
      <c r="H49" s="1398"/>
    </row>
    <row r="50" spans="1:8" outlineLevel="1" x14ac:dyDescent="0.25">
      <c r="A50" s="730" t="s">
        <v>1320</v>
      </c>
      <c r="B50" s="750" t="s">
        <v>1248</v>
      </c>
      <c r="C50" s="576" t="s">
        <v>56</v>
      </c>
      <c r="D50" s="604" t="s">
        <v>14</v>
      </c>
      <c r="E50" s="850" t="s">
        <v>221</v>
      </c>
      <c r="F50" s="685">
        <f t="shared" si="1"/>
        <v>37.450000000000003</v>
      </c>
      <c r="G50" s="611">
        <v>44.94</v>
      </c>
      <c r="H50" s="1398"/>
    </row>
    <row r="51" spans="1:8" outlineLevel="1" x14ac:dyDescent="0.25">
      <c r="A51" s="730" t="s">
        <v>1321</v>
      </c>
      <c r="B51" s="750" t="s">
        <v>1249</v>
      </c>
      <c r="C51" s="576" t="s">
        <v>56</v>
      </c>
      <c r="D51" s="604" t="s">
        <v>14</v>
      </c>
      <c r="E51" s="850" t="s">
        <v>221</v>
      </c>
      <c r="F51" s="685">
        <f t="shared" si="1"/>
        <v>39.700000000000003</v>
      </c>
      <c r="G51" s="611">
        <v>47.64</v>
      </c>
      <c r="H51" s="1398"/>
    </row>
    <row r="52" spans="1:8" ht="14.4" outlineLevel="1" thickBot="1" x14ac:dyDescent="0.3">
      <c r="A52" s="732" t="s">
        <v>1322</v>
      </c>
      <c r="B52" s="760" t="s">
        <v>64</v>
      </c>
      <c r="C52" s="626" t="s">
        <v>56</v>
      </c>
      <c r="D52" s="605" t="s">
        <v>14</v>
      </c>
      <c r="E52" s="851" t="s">
        <v>221</v>
      </c>
      <c r="F52" s="686">
        <f t="shared" si="1"/>
        <v>18.25</v>
      </c>
      <c r="G52" s="636">
        <v>21.9</v>
      </c>
      <c r="H52" s="1398"/>
    </row>
    <row r="53" spans="1:8" outlineLevel="1" x14ac:dyDescent="0.25">
      <c r="A53" s="729" t="s">
        <v>1323</v>
      </c>
      <c r="B53" s="761" t="s">
        <v>67</v>
      </c>
      <c r="C53" s="625" t="s">
        <v>56</v>
      </c>
      <c r="D53" s="606" t="s">
        <v>14</v>
      </c>
      <c r="E53" s="852" t="s">
        <v>221</v>
      </c>
      <c r="F53" s="687">
        <f t="shared" si="1"/>
        <v>15.250000000000002</v>
      </c>
      <c r="G53" s="634">
        <v>18.3</v>
      </c>
      <c r="H53" s="1398"/>
    </row>
    <row r="54" spans="1:8" ht="14.4" outlineLevel="1" thickBot="1" x14ac:dyDescent="0.3">
      <c r="A54" s="732" t="s">
        <v>1324</v>
      </c>
      <c r="B54" s="760" t="s">
        <v>70</v>
      </c>
      <c r="C54" s="626" t="s">
        <v>56</v>
      </c>
      <c r="D54" s="605" t="s">
        <v>14</v>
      </c>
      <c r="E54" s="851" t="s">
        <v>221</v>
      </c>
      <c r="F54" s="686">
        <f t="shared" si="1"/>
        <v>15.250000000000002</v>
      </c>
      <c r="G54" s="636">
        <v>18.3</v>
      </c>
      <c r="H54" s="1398"/>
    </row>
    <row r="55" spans="1:8" ht="14.4" outlineLevel="1" thickBot="1" x14ac:dyDescent="0.3">
      <c r="A55" s="733" t="s">
        <v>2177</v>
      </c>
      <c r="B55" s="755" t="s">
        <v>2176</v>
      </c>
      <c r="C55" s="857" t="s">
        <v>17</v>
      </c>
      <c r="D55" s="607" t="s">
        <v>14</v>
      </c>
      <c r="E55" s="853" t="s">
        <v>221</v>
      </c>
      <c r="F55" s="688">
        <f t="shared" si="1"/>
        <v>39.15</v>
      </c>
      <c r="G55" s="641">
        <v>46.98</v>
      </c>
      <c r="H55" s="1398"/>
    </row>
    <row r="56" spans="1:8" outlineLevel="1" x14ac:dyDescent="0.25">
      <c r="A56" s="729" t="s">
        <v>1325</v>
      </c>
      <c r="B56" s="761" t="s">
        <v>75</v>
      </c>
      <c r="C56" s="627" t="s">
        <v>17</v>
      </c>
      <c r="D56" s="606" t="s">
        <v>14</v>
      </c>
      <c r="E56" s="852" t="s">
        <v>221</v>
      </c>
      <c r="F56" s="687">
        <f t="shared" si="1"/>
        <v>30.8</v>
      </c>
      <c r="G56" s="634">
        <v>36.96</v>
      </c>
      <c r="H56" s="1398"/>
    </row>
    <row r="57" spans="1:8" outlineLevel="1" x14ac:dyDescent="0.25">
      <c r="A57" s="730" t="s">
        <v>1326</v>
      </c>
      <c r="B57" s="762" t="s">
        <v>78</v>
      </c>
      <c r="C57" s="584" t="s">
        <v>17</v>
      </c>
      <c r="D57" s="604" t="s">
        <v>14</v>
      </c>
      <c r="E57" s="850" t="s">
        <v>221</v>
      </c>
      <c r="F57" s="685">
        <f t="shared" si="1"/>
        <v>33.800000000000004</v>
      </c>
      <c r="G57" s="611">
        <v>40.56</v>
      </c>
      <c r="H57" s="1398"/>
    </row>
    <row r="58" spans="1:8" outlineLevel="1" x14ac:dyDescent="0.25">
      <c r="A58" s="730" t="s">
        <v>2174</v>
      </c>
      <c r="B58" s="762" t="s">
        <v>2175</v>
      </c>
      <c r="C58" s="584" t="s">
        <v>17</v>
      </c>
      <c r="D58" s="604" t="s">
        <v>14</v>
      </c>
      <c r="E58" s="850" t="s">
        <v>221</v>
      </c>
      <c r="F58" s="685">
        <f t="shared" ref="F58" si="4">G58/1.2</f>
        <v>53.05</v>
      </c>
      <c r="G58" s="611">
        <v>63.66</v>
      </c>
      <c r="H58" s="1398"/>
    </row>
    <row r="59" spans="1:8" ht="13.2" customHeight="1" outlineLevel="1" thickBot="1" x14ac:dyDescent="0.3">
      <c r="A59" s="732" t="s">
        <v>1328</v>
      </c>
      <c r="B59" s="759" t="s">
        <v>1327</v>
      </c>
      <c r="C59" s="629" t="s">
        <v>17</v>
      </c>
      <c r="D59" s="605" t="s">
        <v>14</v>
      </c>
      <c r="E59" s="851" t="s">
        <v>221</v>
      </c>
      <c r="F59" s="686">
        <f t="shared" si="1"/>
        <v>41.5</v>
      </c>
      <c r="G59" s="636">
        <v>49.8</v>
      </c>
      <c r="H59" s="1398"/>
    </row>
    <row r="60" spans="1:8" outlineLevel="1" x14ac:dyDescent="0.25">
      <c r="A60" s="730" t="s">
        <v>2195</v>
      </c>
      <c r="B60" s="762" t="s">
        <v>2197</v>
      </c>
      <c r="C60" s="625" t="s">
        <v>56</v>
      </c>
      <c r="D60" s="604" t="s">
        <v>14</v>
      </c>
      <c r="E60" s="850" t="s">
        <v>221</v>
      </c>
      <c r="F60" s="685">
        <f t="shared" ref="F60:F61" si="5">G60/1.2</f>
        <v>0</v>
      </c>
      <c r="G60" s="611"/>
      <c r="H60" s="1398"/>
    </row>
    <row r="61" spans="1:8" ht="13.2" customHeight="1" outlineLevel="1" thickBot="1" x14ac:dyDescent="0.3">
      <c r="A61" s="732" t="s">
        <v>2196</v>
      </c>
      <c r="B61" s="759" t="s">
        <v>2198</v>
      </c>
      <c r="C61" s="629" t="s">
        <v>17</v>
      </c>
      <c r="D61" s="605" t="s">
        <v>14</v>
      </c>
      <c r="E61" s="851" t="s">
        <v>221</v>
      </c>
      <c r="F61" s="686">
        <f t="shared" si="5"/>
        <v>0</v>
      </c>
      <c r="G61" s="636"/>
      <c r="H61" s="1398"/>
    </row>
    <row r="62" spans="1:8" outlineLevel="1" x14ac:dyDescent="0.3">
      <c r="A62" s="729" t="s">
        <v>1329</v>
      </c>
      <c r="B62" s="752" t="s">
        <v>1332</v>
      </c>
      <c r="C62" s="625" t="s">
        <v>13</v>
      </c>
      <c r="D62" s="606" t="s">
        <v>14</v>
      </c>
      <c r="E62" s="852" t="s">
        <v>221</v>
      </c>
      <c r="F62" s="687">
        <f t="shared" si="1"/>
        <v>27.15</v>
      </c>
      <c r="G62" s="634">
        <v>32.58</v>
      </c>
      <c r="H62" s="1398"/>
    </row>
    <row r="63" spans="1:8" outlineLevel="1" x14ac:dyDescent="0.3">
      <c r="A63" s="730" t="s">
        <v>1330</v>
      </c>
      <c r="B63" s="753" t="s">
        <v>1333</v>
      </c>
      <c r="C63" s="582" t="s">
        <v>48</v>
      </c>
      <c r="D63" s="604" t="s">
        <v>14</v>
      </c>
      <c r="E63" s="850" t="s">
        <v>221</v>
      </c>
      <c r="F63" s="685">
        <f t="shared" si="1"/>
        <v>37</v>
      </c>
      <c r="G63" s="611">
        <v>44.4</v>
      </c>
      <c r="H63" s="1398"/>
    </row>
    <row r="64" spans="1:8" outlineLevel="1" x14ac:dyDescent="0.3">
      <c r="A64" s="730" t="s">
        <v>1331</v>
      </c>
      <c r="B64" s="753" t="s">
        <v>1334</v>
      </c>
      <c r="C64" s="583" t="s">
        <v>19</v>
      </c>
      <c r="D64" s="604" t="s">
        <v>14</v>
      </c>
      <c r="E64" s="850" t="s">
        <v>221</v>
      </c>
      <c r="F64" s="685">
        <f t="shared" si="1"/>
        <v>166.50000000000003</v>
      </c>
      <c r="G64" s="866">
        <v>199.8</v>
      </c>
      <c r="H64" s="1398"/>
    </row>
    <row r="65" spans="1:8" ht="14.4" outlineLevel="1" thickBot="1" x14ac:dyDescent="0.3">
      <c r="A65" s="732" t="s">
        <v>1335</v>
      </c>
      <c r="B65" s="759" t="s">
        <v>1336</v>
      </c>
      <c r="C65" s="626" t="s">
        <v>13</v>
      </c>
      <c r="D65" s="605" t="s">
        <v>14</v>
      </c>
      <c r="E65" s="851" t="s">
        <v>221</v>
      </c>
      <c r="F65" s="686">
        <f t="shared" si="1"/>
        <v>38.25</v>
      </c>
      <c r="G65" s="636">
        <v>45.9</v>
      </c>
      <c r="H65" s="1398"/>
    </row>
    <row r="66" spans="1:8" ht="14.4" outlineLevel="1" thickBot="1" x14ac:dyDescent="0.35">
      <c r="A66" s="733" t="s">
        <v>1337</v>
      </c>
      <c r="B66" s="763" t="s">
        <v>1338</v>
      </c>
      <c r="C66" s="628" t="s">
        <v>23</v>
      </c>
      <c r="D66" s="607" t="s">
        <v>14</v>
      </c>
      <c r="E66" s="853" t="s">
        <v>221</v>
      </c>
      <c r="F66" s="688">
        <f t="shared" si="1"/>
        <v>92.45</v>
      </c>
      <c r="G66" s="641">
        <v>110.94</v>
      </c>
      <c r="H66" s="1398"/>
    </row>
    <row r="67" spans="1:8" outlineLevel="1" x14ac:dyDescent="0.25">
      <c r="A67" s="729" t="s">
        <v>1339</v>
      </c>
      <c r="B67" s="749" t="s">
        <v>1343</v>
      </c>
      <c r="C67" s="630" t="s">
        <v>23</v>
      </c>
      <c r="D67" s="606" t="s">
        <v>14</v>
      </c>
      <c r="E67" s="852" t="s">
        <v>221</v>
      </c>
      <c r="F67" s="687">
        <f t="shared" si="1"/>
        <v>49.95</v>
      </c>
      <c r="G67" s="634">
        <v>59.94</v>
      </c>
      <c r="H67" s="1398"/>
    </row>
    <row r="68" spans="1:8" outlineLevel="1" x14ac:dyDescent="0.25">
      <c r="A68" s="730" t="s">
        <v>1340</v>
      </c>
      <c r="B68" s="750" t="s">
        <v>1344</v>
      </c>
      <c r="C68" s="585" t="s">
        <v>16</v>
      </c>
      <c r="D68" s="604" t="s">
        <v>14</v>
      </c>
      <c r="E68" s="850" t="s">
        <v>221</v>
      </c>
      <c r="F68" s="685">
        <f t="shared" si="1"/>
        <v>49.95</v>
      </c>
      <c r="G68" s="611">
        <v>59.94</v>
      </c>
      <c r="H68" s="1398"/>
    </row>
    <row r="69" spans="1:8" outlineLevel="1" x14ac:dyDescent="0.25">
      <c r="A69" s="730" t="s">
        <v>1342</v>
      </c>
      <c r="B69" s="750" t="s">
        <v>1345</v>
      </c>
      <c r="C69" s="584" t="s">
        <v>17</v>
      </c>
      <c r="D69" s="604" t="s">
        <v>14</v>
      </c>
      <c r="E69" s="850" t="s">
        <v>221</v>
      </c>
      <c r="F69" s="685">
        <f t="shared" si="1"/>
        <v>0</v>
      </c>
      <c r="G69" s="611"/>
      <c r="H69" s="1398"/>
    </row>
    <row r="70" spans="1:8" ht="14.4" outlineLevel="1" thickBot="1" x14ac:dyDescent="0.3">
      <c r="A70" s="732" t="s">
        <v>1341</v>
      </c>
      <c r="B70" s="759" t="s">
        <v>1346</v>
      </c>
      <c r="C70" s="601" t="s">
        <v>19</v>
      </c>
      <c r="D70" s="605" t="s">
        <v>14</v>
      </c>
      <c r="E70" s="851" t="s">
        <v>221</v>
      </c>
      <c r="F70" s="686">
        <f t="shared" si="1"/>
        <v>183.3</v>
      </c>
      <c r="G70" s="867">
        <v>219.96</v>
      </c>
      <c r="H70" s="1398"/>
    </row>
    <row r="71" spans="1:8" outlineLevel="1" x14ac:dyDescent="0.25">
      <c r="A71" s="729" t="s">
        <v>1353</v>
      </c>
      <c r="B71" s="749" t="s">
        <v>1347</v>
      </c>
      <c r="C71" s="599" t="s">
        <v>23</v>
      </c>
      <c r="D71" s="606" t="s">
        <v>14</v>
      </c>
      <c r="E71" s="852" t="s">
        <v>221</v>
      </c>
      <c r="F71" s="687">
        <f t="shared" si="1"/>
        <v>60.5</v>
      </c>
      <c r="G71" s="634">
        <v>72.599999999999994</v>
      </c>
      <c r="H71" s="1398"/>
    </row>
    <row r="72" spans="1:8" outlineLevel="1" x14ac:dyDescent="0.25">
      <c r="A72" s="730" t="s">
        <v>1354</v>
      </c>
      <c r="B72" s="750" t="s">
        <v>1348</v>
      </c>
      <c r="C72" s="578" t="s">
        <v>23</v>
      </c>
      <c r="D72" s="604" t="s">
        <v>14</v>
      </c>
      <c r="E72" s="850" t="s">
        <v>221</v>
      </c>
      <c r="F72" s="685">
        <f t="shared" si="1"/>
        <v>62.000000000000007</v>
      </c>
      <c r="G72" s="611">
        <v>74.400000000000006</v>
      </c>
      <c r="H72" s="1398"/>
    </row>
    <row r="73" spans="1:8" outlineLevel="1" x14ac:dyDescent="0.25">
      <c r="A73" s="730" t="s">
        <v>1355</v>
      </c>
      <c r="B73" s="750" t="s">
        <v>1349</v>
      </c>
      <c r="C73" s="578" t="s">
        <v>23</v>
      </c>
      <c r="D73" s="604" t="s">
        <v>14</v>
      </c>
      <c r="E73" s="850" t="s">
        <v>221</v>
      </c>
      <c r="F73" s="685">
        <f t="shared" si="1"/>
        <v>64.500000000000014</v>
      </c>
      <c r="G73" s="611">
        <v>77.400000000000006</v>
      </c>
      <c r="H73" s="1398"/>
    </row>
    <row r="74" spans="1:8" outlineLevel="1" x14ac:dyDescent="0.25">
      <c r="A74" s="730" t="s">
        <v>1356</v>
      </c>
      <c r="B74" s="750" t="s">
        <v>1350</v>
      </c>
      <c r="C74" s="578" t="s">
        <v>23</v>
      </c>
      <c r="D74" s="604" t="s">
        <v>14</v>
      </c>
      <c r="E74" s="850" t="s">
        <v>221</v>
      </c>
      <c r="F74" s="685">
        <f t="shared" si="1"/>
        <v>69.500000000000014</v>
      </c>
      <c r="G74" s="611">
        <v>83.4</v>
      </c>
      <c r="H74" s="1398"/>
    </row>
    <row r="75" spans="1:8" outlineLevel="1" x14ac:dyDescent="0.25">
      <c r="A75" s="730" t="s">
        <v>1357</v>
      </c>
      <c r="B75" s="750" t="s">
        <v>1351</v>
      </c>
      <c r="C75" s="578" t="s">
        <v>23</v>
      </c>
      <c r="D75" s="604" t="s">
        <v>14</v>
      </c>
      <c r="E75" s="850" t="s">
        <v>221</v>
      </c>
      <c r="F75" s="685">
        <f t="shared" si="1"/>
        <v>72.25</v>
      </c>
      <c r="G75" s="611">
        <v>86.7</v>
      </c>
      <c r="H75" s="1398"/>
    </row>
    <row r="76" spans="1:8" ht="14.4" outlineLevel="1" thickBot="1" x14ac:dyDescent="0.3">
      <c r="A76" s="732" t="s">
        <v>1358</v>
      </c>
      <c r="B76" s="759" t="s">
        <v>1352</v>
      </c>
      <c r="C76" s="602" t="s">
        <v>23</v>
      </c>
      <c r="D76" s="605" t="s">
        <v>14</v>
      </c>
      <c r="E76" s="851" t="s">
        <v>221</v>
      </c>
      <c r="F76" s="686">
        <f t="shared" si="1"/>
        <v>74.500000000000014</v>
      </c>
      <c r="G76" s="636">
        <v>89.4</v>
      </c>
      <c r="H76" s="1398"/>
    </row>
    <row r="77" spans="1:8" outlineLevel="1" x14ac:dyDescent="0.25">
      <c r="A77" s="729" t="s">
        <v>1359</v>
      </c>
      <c r="B77" s="749" t="s">
        <v>1360</v>
      </c>
      <c r="C77" s="599" t="s">
        <v>23</v>
      </c>
      <c r="D77" s="606" t="s">
        <v>14</v>
      </c>
      <c r="E77" s="852" t="s">
        <v>221</v>
      </c>
      <c r="F77" s="687">
        <f t="shared" si="1"/>
        <v>45.15</v>
      </c>
      <c r="G77" s="634">
        <v>54.18</v>
      </c>
      <c r="H77" s="1398"/>
    </row>
    <row r="78" spans="1:8" ht="14.4" outlineLevel="1" thickBot="1" x14ac:dyDescent="0.35">
      <c r="A78" s="732" t="s">
        <v>1362</v>
      </c>
      <c r="B78" s="754" t="s">
        <v>1361</v>
      </c>
      <c r="C78" s="602" t="s">
        <v>23</v>
      </c>
      <c r="D78" s="605" t="s">
        <v>14</v>
      </c>
      <c r="E78" s="851" t="s">
        <v>221</v>
      </c>
      <c r="F78" s="686">
        <f t="shared" si="1"/>
        <v>57.45</v>
      </c>
      <c r="G78" s="636">
        <v>68.94</v>
      </c>
      <c r="H78" s="1398"/>
    </row>
    <row r="79" spans="1:8" outlineLevel="1" x14ac:dyDescent="0.25">
      <c r="A79" s="729" t="s">
        <v>1363</v>
      </c>
      <c r="B79" s="749" t="s">
        <v>1365</v>
      </c>
      <c r="C79" s="599" t="s">
        <v>23</v>
      </c>
      <c r="D79" s="606" t="s">
        <v>14</v>
      </c>
      <c r="E79" s="852" t="s">
        <v>221</v>
      </c>
      <c r="F79" s="687">
        <f t="shared" si="1"/>
        <v>39.1</v>
      </c>
      <c r="G79" s="634">
        <v>46.92</v>
      </c>
      <c r="H79" s="1398"/>
    </row>
    <row r="80" spans="1:8" outlineLevel="1" x14ac:dyDescent="0.25">
      <c r="A80" s="729" t="s">
        <v>1393</v>
      </c>
      <c r="B80" s="749" t="s">
        <v>1394</v>
      </c>
      <c r="C80" s="583" t="s">
        <v>19</v>
      </c>
      <c r="D80" s="606" t="s">
        <v>14</v>
      </c>
      <c r="E80" s="852" t="s">
        <v>221</v>
      </c>
      <c r="F80" s="687">
        <f t="shared" si="1"/>
        <v>173.75</v>
      </c>
      <c r="G80" s="634">
        <v>208.5</v>
      </c>
      <c r="H80" s="1398"/>
    </row>
    <row r="81" spans="1:8" outlineLevel="1" x14ac:dyDescent="0.25">
      <c r="A81" s="730" t="s">
        <v>1364</v>
      </c>
      <c r="B81" s="750" t="s">
        <v>1366</v>
      </c>
      <c r="C81" s="576" t="s">
        <v>23</v>
      </c>
      <c r="D81" s="604" t="s">
        <v>14</v>
      </c>
      <c r="E81" s="850" t="s">
        <v>221</v>
      </c>
      <c r="F81" s="685">
        <f t="shared" ref="F81:F147" si="6">G81/1.2</f>
        <v>51.5</v>
      </c>
      <c r="G81" s="611">
        <v>61.8</v>
      </c>
      <c r="H81" s="1398"/>
    </row>
    <row r="82" spans="1:8" ht="14.4" outlineLevel="1" thickBot="1" x14ac:dyDescent="0.3">
      <c r="A82" s="732" t="s">
        <v>1367</v>
      </c>
      <c r="B82" s="759" t="s">
        <v>1368</v>
      </c>
      <c r="C82" s="602" t="s">
        <v>16</v>
      </c>
      <c r="D82" s="605" t="s">
        <v>14</v>
      </c>
      <c r="E82" s="851" t="s">
        <v>221</v>
      </c>
      <c r="F82" s="686">
        <f t="shared" si="6"/>
        <v>27.100000000000005</v>
      </c>
      <c r="G82" s="636">
        <v>32.520000000000003</v>
      </c>
      <c r="H82" s="1398"/>
    </row>
    <row r="83" spans="1:8" ht="14.4" outlineLevel="1" thickBot="1" x14ac:dyDescent="0.3">
      <c r="A83" s="733" t="s">
        <v>1369</v>
      </c>
      <c r="B83" s="755" t="s">
        <v>1370</v>
      </c>
      <c r="C83" s="603" t="s">
        <v>23</v>
      </c>
      <c r="D83" s="607" t="s">
        <v>14</v>
      </c>
      <c r="E83" s="853" t="s">
        <v>221</v>
      </c>
      <c r="F83" s="688">
        <f t="shared" si="6"/>
        <v>53.300000000000004</v>
      </c>
      <c r="G83" s="641">
        <v>63.96</v>
      </c>
      <c r="H83" s="1398"/>
    </row>
    <row r="84" spans="1:8" outlineLevel="1" x14ac:dyDescent="0.25">
      <c r="A84" s="729" t="s">
        <v>1372</v>
      </c>
      <c r="B84" s="764" t="s">
        <v>1371</v>
      </c>
      <c r="C84" s="632" t="s">
        <v>17</v>
      </c>
      <c r="D84" s="606" t="s">
        <v>14</v>
      </c>
      <c r="E84" s="852" t="s">
        <v>221</v>
      </c>
      <c r="F84" s="687">
        <f t="shared" si="6"/>
        <v>50.800000000000004</v>
      </c>
      <c r="G84" s="610">
        <v>60.96</v>
      </c>
      <c r="H84" s="1398"/>
    </row>
    <row r="85" spans="1:8" outlineLevel="1" x14ac:dyDescent="0.25">
      <c r="A85" s="730" t="s">
        <v>1373</v>
      </c>
      <c r="B85" s="765" t="s">
        <v>1374</v>
      </c>
      <c r="C85" s="582" t="s">
        <v>48</v>
      </c>
      <c r="D85" s="604" t="s">
        <v>14</v>
      </c>
      <c r="E85" s="850" t="s">
        <v>221</v>
      </c>
      <c r="F85" s="685">
        <f t="shared" si="6"/>
        <v>71.5</v>
      </c>
      <c r="G85" s="577">
        <v>85.8</v>
      </c>
      <c r="H85" s="1398"/>
    </row>
    <row r="86" spans="1:8" outlineLevel="1" x14ac:dyDescent="0.25">
      <c r="A86" s="730" t="s">
        <v>1376</v>
      </c>
      <c r="B86" s="750" t="s">
        <v>1375</v>
      </c>
      <c r="C86" s="584" t="s">
        <v>17</v>
      </c>
      <c r="D86" s="604" t="s">
        <v>14</v>
      </c>
      <c r="E86" s="850" t="s">
        <v>221</v>
      </c>
      <c r="F86" s="685">
        <f t="shared" si="6"/>
        <v>72.400000000000006</v>
      </c>
      <c r="G86" s="577">
        <v>86.88</v>
      </c>
      <c r="H86" s="1398"/>
    </row>
    <row r="87" spans="1:8" ht="14.4" outlineLevel="1" thickBot="1" x14ac:dyDescent="0.3">
      <c r="A87" s="732" t="s">
        <v>1378</v>
      </c>
      <c r="B87" s="759" t="s">
        <v>1377</v>
      </c>
      <c r="C87" s="602" t="s">
        <v>1243</v>
      </c>
      <c r="D87" s="605" t="s">
        <v>14</v>
      </c>
      <c r="E87" s="851" t="s">
        <v>221</v>
      </c>
      <c r="F87" s="686">
        <f t="shared" si="6"/>
        <v>62.45</v>
      </c>
      <c r="G87" s="609">
        <v>74.94</v>
      </c>
      <c r="H87" s="1398"/>
    </row>
    <row r="88" spans="1:8" outlineLevel="1" x14ac:dyDescent="0.25">
      <c r="A88" s="729" t="s">
        <v>1380</v>
      </c>
      <c r="B88" s="764" t="s">
        <v>1379</v>
      </c>
      <c r="C88" s="596" t="s">
        <v>13</v>
      </c>
      <c r="D88" s="606" t="s">
        <v>14</v>
      </c>
      <c r="E88" s="852" t="s">
        <v>221</v>
      </c>
      <c r="F88" s="687">
        <f t="shared" si="6"/>
        <v>82.4</v>
      </c>
      <c r="G88" s="610">
        <v>98.88</v>
      </c>
      <c r="H88" s="1398"/>
    </row>
    <row r="89" spans="1:8" outlineLevel="1" x14ac:dyDescent="0.25">
      <c r="A89" s="730" t="s">
        <v>1381</v>
      </c>
      <c r="B89" s="765" t="s">
        <v>1383</v>
      </c>
      <c r="C89" s="582" t="s">
        <v>48</v>
      </c>
      <c r="D89" s="604" t="s">
        <v>14</v>
      </c>
      <c r="E89" s="850" t="s">
        <v>221</v>
      </c>
      <c r="F89" s="685">
        <f t="shared" si="6"/>
        <v>102.00000000000001</v>
      </c>
      <c r="G89" s="611">
        <v>122.4</v>
      </c>
      <c r="H89" s="1398"/>
    </row>
    <row r="90" spans="1:8" outlineLevel="1" x14ac:dyDescent="0.25">
      <c r="A90" s="730" t="s">
        <v>1382</v>
      </c>
      <c r="B90" s="765" t="s">
        <v>1384</v>
      </c>
      <c r="C90" s="583" t="s">
        <v>19</v>
      </c>
      <c r="D90" s="604" t="s">
        <v>14</v>
      </c>
      <c r="E90" s="850" t="s">
        <v>221</v>
      </c>
      <c r="F90" s="685">
        <f t="shared" si="6"/>
        <v>428.50000000000006</v>
      </c>
      <c r="G90" s="612">
        <v>514.20000000000005</v>
      </c>
      <c r="H90" s="1398"/>
    </row>
    <row r="91" spans="1:8" outlineLevel="1" x14ac:dyDescent="0.25">
      <c r="A91" s="730" t="s">
        <v>1385</v>
      </c>
      <c r="B91" s="750" t="s">
        <v>1386</v>
      </c>
      <c r="C91" s="584" t="s">
        <v>17</v>
      </c>
      <c r="D91" s="604" t="s">
        <v>14</v>
      </c>
      <c r="E91" s="850" t="s">
        <v>221</v>
      </c>
      <c r="F91" s="685">
        <f t="shared" si="6"/>
        <v>130.20000000000002</v>
      </c>
      <c r="G91" s="577">
        <v>156.24</v>
      </c>
      <c r="H91" s="1398"/>
    </row>
    <row r="92" spans="1:8" outlineLevel="1" x14ac:dyDescent="0.25">
      <c r="A92" s="730" t="s">
        <v>1388</v>
      </c>
      <c r="B92" s="750" t="s">
        <v>1387</v>
      </c>
      <c r="C92" s="576" t="s">
        <v>13</v>
      </c>
      <c r="D92" s="604" t="s">
        <v>14</v>
      </c>
      <c r="E92" s="850" t="s">
        <v>221</v>
      </c>
      <c r="F92" s="685">
        <f t="shared" si="6"/>
        <v>88.5</v>
      </c>
      <c r="G92" s="577">
        <v>106.2</v>
      </c>
      <c r="H92" s="1398"/>
    </row>
    <row r="93" spans="1:8" outlineLevel="1" x14ac:dyDescent="0.25">
      <c r="A93" s="730" t="s">
        <v>1389</v>
      </c>
      <c r="B93" s="750" t="s">
        <v>1391</v>
      </c>
      <c r="C93" s="582" t="s">
        <v>48</v>
      </c>
      <c r="D93" s="604" t="s">
        <v>14</v>
      </c>
      <c r="E93" s="850" t="s">
        <v>221</v>
      </c>
      <c r="F93" s="685">
        <f t="shared" si="6"/>
        <v>118.5</v>
      </c>
      <c r="G93" s="611">
        <v>142.19999999999999</v>
      </c>
      <c r="H93" s="1398"/>
    </row>
    <row r="94" spans="1:8" ht="14.4" outlineLevel="1" thickBot="1" x14ac:dyDescent="0.3">
      <c r="A94" s="732" t="s">
        <v>1390</v>
      </c>
      <c r="B94" s="759" t="s">
        <v>1392</v>
      </c>
      <c r="C94" s="601" t="s">
        <v>19</v>
      </c>
      <c r="D94" s="605" t="s">
        <v>14</v>
      </c>
      <c r="E94" s="851" t="s">
        <v>221</v>
      </c>
      <c r="F94" s="686">
        <f t="shared" si="6"/>
        <v>624.5</v>
      </c>
      <c r="G94" s="631">
        <v>749.4</v>
      </c>
      <c r="H94" s="1398"/>
    </row>
    <row r="95" spans="1:8" outlineLevel="1" x14ac:dyDescent="0.25">
      <c r="A95" s="729" t="s">
        <v>1395</v>
      </c>
      <c r="B95" s="749" t="s">
        <v>1398</v>
      </c>
      <c r="C95" s="625" t="s">
        <v>13</v>
      </c>
      <c r="D95" s="606" t="s">
        <v>14</v>
      </c>
      <c r="E95" s="852" t="s">
        <v>221</v>
      </c>
      <c r="F95" s="687">
        <f t="shared" si="6"/>
        <v>24.250000000000004</v>
      </c>
      <c r="G95" s="610">
        <v>29.1</v>
      </c>
      <c r="H95" s="1398"/>
    </row>
    <row r="96" spans="1:8" outlineLevel="1" x14ac:dyDescent="0.25">
      <c r="A96" s="729" t="s">
        <v>1396</v>
      </c>
      <c r="B96" s="749" t="s">
        <v>1399</v>
      </c>
      <c r="C96" s="584" t="s">
        <v>17</v>
      </c>
      <c r="D96" s="606" t="s">
        <v>14</v>
      </c>
      <c r="E96" s="852" t="s">
        <v>221</v>
      </c>
      <c r="F96" s="687">
        <f t="shared" si="6"/>
        <v>0</v>
      </c>
      <c r="G96" s="610"/>
      <c r="H96" s="1398"/>
    </row>
    <row r="97" spans="1:8" ht="14.4" outlineLevel="1" thickBot="1" x14ac:dyDescent="0.3">
      <c r="A97" s="732" t="s">
        <v>1397</v>
      </c>
      <c r="B97" s="759" t="s">
        <v>1400</v>
      </c>
      <c r="C97" s="601" t="s">
        <v>19</v>
      </c>
      <c r="D97" s="605" t="s">
        <v>14</v>
      </c>
      <c r="E97" s="851" t="s">
        <v>221</v>
      </c>
      <c r="F97" s="686">
        <f t="shared" si="6"/>
        <v>0</v>
      </c>
      <c r="G97" s="609"/>
      <c r="H97" s="1398"/>
    </row>
    <row r="98" spans="1:8" outlineLevel="1" x14ac:dyDescent="0.25">
      <c r="A98" s="729" t="s">
        <v>2181</v>
      </c>
      <c r="B98" s="749" t="s">
        <v>2182</v>
      </c>
      <c r="C98" s="625" t="s">
        <v>13</v>
      </c>
      <c r="D98" s="606" t="s">
        <v>14</v>
      </c>
      <c r="E98" s="852" t="s">
        <v>221</v>
      </c>
      <c r="F98" s="687">
        <f t="shared" si="6"/>
        <v>50.1</v>
      </c>
      <c r="G98" s="610">
        <v>60.12</v>
      </c>
      <c r="H98" s="1398"/>
    </row>
    <row r="99" spans="1:8" ht="13.2" customHeight="1" outlineLevel="1" x14ac:dyDescent="0.25">
      <c r="A99" s="729" t="s">
        <v>1401</v>
      </c>
      <c r="B99" s="749" t="s">
        <v>1402</v>
      </c>
      <c r="C99" s="582" t="s">
        <v>48</v>
      </c>
      <c r="D99" s="606" t="s">
        <v>14</v>
      </c>
      <c r="E99" s="852" t="s">
        <v>221</v>
      </c>
      <c r="F99" s="687">
        <f t="shared" si="6"/>
        <v>72.600000000000009</v>
      </c>
      <c r="G99" s="610">
        <v>87.12</v>
      </c>
      <c r="H99" s="1398"/>
    </row>
    <row r="100" spans="1:8" outlineLevel="1" x14ac:dyDescent="0.25">
      <c r="A100" s="730" t="s">
        <v>1403</v>
      </c>
      <c r="B100" s="750" t="s">
        <v>1404</v>
      </c>
      <c r="C100" s="584" t="s">
        <v>17</v>
      </c>
      <c r="D100" s="604" t="s">
        <v>14</v>
      </c>
      <c r="E100" s="850" t="s">
        <v>221</v>
      </c>
      <c r="F100" s="685">
        <f t="shared" si="6"/>
        <v>66.2</v>
      </c>
      <c r="G100" s="577">
        <v>79.44</v>
      </c>
      <c r="H100" s="1398"/>
    </row>
    <row r="101" spans="1:8" outlineLevel="1" x14ac:dyDescent="0.25">
      <c r="A101" s="730" t="s">
        <v>1405</v>
      </c>
      <c r="B101" s="750" t="s">
        <v>1407</v>
      </c>
      <c r="C101" s="576" t="s">
        <v>13</v>
      </c>
      <c r="D101" s="604" t="s">
        <v>14</v>
      </c>
      <c r="E101" s="850" t="s">
        <v>221</v>
      </c>
      <c r="F101" s="685">
        <f t="shared" si="6"/>
        <v>45.5</v>
      </c>
      <c r="G101" s="577">
        <v>54.6</v>
      </c>
      <c r="H101" s="1398"/>
    </row>
    <row r="102" spans="1:8" ht="13.2" customHeight="1" outlineLevel="1" thickBot="1" x14ac:dyDescent="0.3">
      <c r="A102" s="732" t="s">
        <v>1406</v>
      </c>
      <c r="B102" s="759" t="s">
        <v>1408</v>
      </c>
      <c r="C102" s="633" t="s">
        <v>48</v>
      </c>
      <c r="D102" s="605" t="s">
        <v>14</v>
      </c>
      <c r="E102" s="851" t="s">
        <v>221</v>
      </c>
      <c r="F102" s="686">
        <f t="shared" si="6"/>
        <v>55.750000000000007</v>
      </c>
      <c r="G102" s="609">
        <v>66.900000000000006</v>
      </c>
      <c r="H102" s="1398"/>
    </row>
    <row r="103" spans="1:8" outlineLevel="1" x14ac:dyDescent="0.25">
      <c r="A103" s="729" t="s">
        <v>1410</v>
      </c>
      <c r="B103" s="749" t="s">
        <v>1409</v>
      </c>
      <c r="C103" s="625" t="s">
        <v>13</v>
      </c>
      <c r="D103" s="606" t="s">
        <v>14</v>
      </c>
      <c r="E103" s="852" t="s">
        <v>221</v>
      </c>
      <c r="F103" s="687">
        <f t="shared" si="6"/>
        <v>50.300000000000004</v>
      </c>
      <c r="G103" s="610">
        <v>60.36</v>
      </c>
      <c r="H103" s="1398"/>
    </row>
    <row r="104" spans="1:8" outlineLevel="1" x14ac:dyDescent="0.25">
      <c r="A104" s="729" t="s">
        <v>1411</v>
      </c>
      <c r="B104" s="749" t="s">
        <v>1414</v>
      </c>
      <c r="C104" s="582" t="s">
        <v>48</v>
      </c>
      <c r="D104" s="604" t="s">
        <v>14</v>
      </c>
      <c r="E104" s="850" t="s">
        <v>221</v>
      </c>
      <c r="F104" s="685">
        <f t="shared" si="6"/>
        <v>66</v>
      </c>
      <c r="G104" s="577">
        <v>79.2</v>
      </c>
      <c r="H104" s="1398"/>
    </row>
    <row r="105" spans="1:8" outlineLevel="1" x14ac:dyDescent="0.25">
      <c r="A105" s="729" t="s">
        <v>1412</v>
      </c>
      <c r="B105" s="749" t="s">
        <v>1415</v>
      </c>
      <c r="C105" s="583" t="s">
        <v>19</v>
      </c>
      <c r="D105" s="604" t="s">
        <v>14</v>
      </c>
      <c r="E105" s="850" t="s">
        <v>221</v>
      </c>
      <c r="F105" s="685">
        <f t="shared" si="6"/>
        <v>282.75</v>
      </c>
      <c r="G105" s="612">
        <v>339.3</v>
      </c>
      <c r="H105" s="1398"/>
    </row>
    <row r="106" spans="1:8" ht="14.4" outlineLevel="1" thickBot="1" x14ac:dyDescent="0.3">
      <c r="A106" s="732" t="s">
        <v>1413</v>
      </c>
      <c r="B106" s="759" t="s">
        <v>1416</v>
      </c>
      <c r="C106" s="635" t="s">
        <v>27</v>
      </c>
      <c r="D106" s="605" t="s">
        <v>14</v>
      </c>
      <c r="E106" s="851" t="s">
        <v>221</v>
      </c>
      <c r="F106" s="686">
        <f t="shared" si="6"/>
        <v>95.5</v>
      </c>
      <c r="G106" s="636">
        <v>114.6</v>
      </c>
      <c r="H106" s="1398"/>
    </row>
    <row r="107" spans="1:8" outlineLevel="1" x14ac:dyDescent="0.25">
      <c r="A107" s="730" t="s">
        <v>1417</v>
      </c>
      <c r="B107" s="750" t="s">
        <v>1421</v>
      </c>
      <c r="C107" s="586" t="s">
        <v>17</v>
      </c>
      <c r="D107" s="604" t="s">
        <v>14</v>
      </c>
      <c r="E107" s="850" t="s">
        <v>221</v>
      </c>
      <c r="F107" s="685">
        <f t="shared" si="6"/>
        <v>93.800000000000011</v>
      </c>
      <c r="G107" s="577">
        <v>112.56</v>
      </c>
      <c r="H107" s="1398"/>
    </row>
    <row r="108" spans="1:8" outlineLevel="1" x14ac:dyDescent="0.25">
      <c r="A108" s="730" t="s">
        <v>1418</v>
      </c>
      <c r="B108" s="750" t="s">
        <v>1422</v>
      </c>
      <c r="C108" s="582" t="s">
        <v>48</v>
      </c>
      <c r="D108" s="604" t="s">
        <v>14</v>
      </c>
      <c r="E108" s="850" t="s">
        <v>221</v>
      </c>
      <c r="F108" s="685">
        <f t="shared" si="6"/>
        <v>94</v>
      </c>
      <c r="G108" s="577">
        <v>112.8</v>
      </c>
      <c r="H108" s="1398"/>
    </row>
    <row r="109" spans="1:8" outlineLevel="1" x14ac:dyDescent="0.25">
      <c r="A109" s="730" t="s">
        <v>1419</v>
      </c>
      <c r="B109" s="750" t="s">
        <v>1423</v>
      </c>
      <c r="C109" s="583" t="s">
        <v>19</v>
      </c>
      <c r="D109" s="604" t="s">
        <v>14</v>
      </c>
      <c r="E109" s="850" t="s">
        <v>221</v>
      </c>
      <c r="F109" s="685">
        <f t="shared" si="6"/>
        <v>298.60000000000002</v>
      </c>
      <c r="G109" s="612">
        <v>358.32</v>
      </c>
      <c r="H109" s="1398"/>
    </row>
    <row r="110" spans="1:8" ht="14.4" outlineLevel="1" thickBot="1" x14ac:dyDescent="0.3">
      <c r="A110" s="732" t="s">
        <v>1420</v>
      </c>
      <c r="B110" s="759" t="s">
        <v>1424</v>
      </c>
      <c r="C110" s="635" t="s">
        <v>27</v>
      </c>
      <c r="D110" s="605" t="s">
        <v>14</v>
      </c>
      <c r="E110" s="851" t="s">
        <v>221</v>
      </c>
      <c r="F110" s="686">
        <f t="shared" si="6"/>
        <v>103</v>
      </c>
      <c r="G110" s="636">
        <v>123.6</v>
      </c>
      <c r="H110" s="1398"/>
    </row>
    <row r="111" spans="1:8" outlineLevel="1" x14ac:dyDescent="0.25">
      <c r="A111" s="730" t="s">
        <v>1427</v>
      </c>
      <c r="B111" s="750" t="s">
        <v>1425</v>
      </c>
      <c r="C111" s="584" t="s">
        <v>17</v>
      </c>
      <c r="D111" s="604" t="s">
        <v>14</v>
      </c>
      <c r="E111" s="850" t="s">
        <v>221</v>
      </c>
      <c r="F111" s="685">
        <f t="shared" si="6"/>
        <v>48.300000000000004</v>
      </c>
      <c r="G111" s="577">
        <v>57.96</v>
      </c>
      <c r="H111" s="1398"/>
    </row>
    <row r="112" spans="1:8" ht="14.4" outlineLevel="1" thickBot="1" x14ac:dyDescent="0.3">
      <c r="A112" s="732" t="s">
        <v>1428</v>
      </c>
      <c r="B112" s="759" t="s">
        <v>1426</v>
      </c>
      <c r="C112" s="629" t="s">
        <v>17</v>
      </c>
      <c r="D112" s="605" t="s">
        <v>14</v>
      </c>
      <c r="E112" s="851" t="s">
        <v>221</v>
      </c>
      <c r="F112" s="686">
        <f t="shared" si="6"/>
        <v>61.2</v>
      </c>
      <c r="G112" s="609">
        <v>73.44</v>
      </c>
      <c r="H112" s="1398"/>
    </row>
    <row r="113" spans="1:8" outlineLevel="1" x14ac:dyDescent="0.25">
      <c r="A113" s="729" t="s">
        <v>1432</v>
      </c>
      <c r="B113" s="749" t="s">
        <v>1429</v>
      </c>
      <c r="C113" s="625" t="s">
        <v>13</v>
      </c>
      <c r="D113" s="606" t="s">
        <v>14</v>
      </c>
      <c r="E113" s="852" t="s">
        <v>221</v>
      </c>
      <c r="F113" s="687">
        <f t="shared" si="6"/>
        <v>61.650000000000006</v>
      </c>
      <c r="G113" s="610">
        <v>73.98</v>
      </c>
      <c r="H113" s="1398"/>
    </row>
    <row r="114" spans="1:8" outlineLevel="1" x14ac:dyDescent="0.25">
      <c r="A114" s="730" t="s">
        <v>1433</v>
      </c>
      <c r="B114" s="750" t="s">
        <v>1430</v>
      </c>
      <c r="C114" s="584" t="s">
        <v>17</v>
      </c>
      <c r="D114" s="604" t="s">
        <v>14</v>
      </c>
      <c r="E114" s="850" t="s">
        <v>221</v>
      </c>
      <c r="F114" s="685">
        <f t="shared" si="6"/>
        <v>115.25000000000001</v>
      </c>
      <c r="G114" s="577">
        <v>138.30000000000001</v>
      </c>
      <c r="H114" s="1398"/>
    </row>
    <row r="115" spans="1:8" ht="14.4" outlineLevel="1" thickBot="1" x14ac:dyDescent="0.3">
      <c r="A115" s="732" t="s">
        <v>1434</v>
      </c>
      <c r="B115" s="759" t="s">
        <v>1431</v>
      </c>
      <c r="C115" s="626" t="s">
        <v>13</v>
      </c>
      <c r="D115" s="605" t="s">
        <v>14</v>
      </c>
      <c r="E115" s="851" t="s">
        <v>221</v>
      </c>
      <c r="F115" s="686">
        <f t="shared" si="6"/>
        <v>96.65</v>
      </c>
      <c r="G115" s="609">
        <v>115.98</v>
      </c>
      <c r="H115" s="1398"/>
    </row>
    <row r="116" spans="1:8" outlineLevel="1" x14ac:dyDescent="0.25">
      <c r="A116" s="730" t="s">
        <v>1436</v>
      </c>
      <c r="B116" s="750" t="s">
        <v>1435</v>
      </c>
      <c r="C116" s="586" t="s">
        <v>17</v>
      </c>
      <c r="D116" s="604" t="s">
        <v>14</v>
      </c>
      <c r="E116" s="850" t="s">
        <v>221</v>
      </c>
      <c r="F116" s="685">
        <f t="shared" si="6"/>
        <v>45.800000000000004</v>
      </c>
      <c r="G116" s="577">
        <v>54.96</v>
      </c>
      <c r="H116" s="1398"/>
    </row>
    <row r="117" spans="1:8" outlineLevel="1" x14ac:dyDescent="0.25">
      <c r="A117" s="730" t="s">
        <v>1443</v>
      </c>
      <c r="B117" s="750" t="s">
        <v>1444</v>
      </c>
      <c r="C117" s="583" t="s">
        <v>19</v>
      </c>
      <c r="D117" s="604" t="s">
        <v>14</v>
      </c>
      <c r="E117" s="850" t="s">
        <v>221</v>
      </c>
      <c r="F117" s="685">
        <f t="shared" si="6"/>
        <v>155.75</v>
      </c>
      <c r="G117" s="577">
        <v>186.9</v>
      </c>
      <c r="H117" s="1398"/>
    </row>
    <row r="118" spans="1:8" ht="14.4" outlineLevel="1" thickBot="1" x14ac:dyDescent="0.3">
      <c r="A118" s="732" t="s">
        <v>1437</v>
      </c>
      <c r="B118" s="759" t="s">
        <v>1438</v>
      </c>
      <c r="C118" s="629" t="s">
        <v>17</v>
      </c>
      <c r="D118" s="605" t="s">
        <v>14</v>
      </c>
      <c r="E118" s="851" t="s">
        <v>221</v>
      </c>
      <c r="F118" s="686">
        <f t="shared" si="6"/>
        <v>55.8</v>
      </c>
      <c r="G118" s="609">
        <v>66.959999999999994</v>
      </c>
      <c r="H118" s="1398"/>
    </row>
    <row r="119" spans="1:8" outlineLevel="1" x14ac:dyDescent="0.25">
      <c r="A119" s="730" t="s">
        <v>1441</v>
      </c>
      <c r="B119" s="750" t="s">
        <v>1439</v>
      </c>
      <c r="C119" s="576" t="s">
        <v>56</v>
      </c>
      <c r="D119" s="604" t="s">
        <v>14</v>
      </c>
      <c r="E119" s="850" t="s">
        <v>221</v>
      </c>
      <c r="F119" s="685">
        <f t="shared" si="6"/>
        <v>44.95</v>
      </c>
      <c r="G119" s="577">
        <v>53.94</v>
      </c>
      <c r="H119" s="1398"/>
    </row>
    <row r="120" spans="1:8" ht="27.6" outlineLevel="1" x14ac:dyDescent="0.25">
      <c r="A120" s="731" t="s">
        <v>1442</v>
      </c>
      <c r="B120" s="751" t="s">
        <v>1440</v>
      </c>
      <c r="C120" s="642" t="s">
        <v>56</v>
      </c>
      <c r="D120" s="637" t="s">
        <v>14</v>
      </c>
      <c r="E120" s="856" t="s">
        <v>221</v>
      </c>
      <c r="F120" s="691">
        <f t="shared" si="6"/>
        <v>63.3</v>
      </c>
      <c r="G120" s="638">
        <v>75.959999999999994</v>
      </c>
      <c r="H120" s="1398"/>
    </row>
    <row r="121" spans="1:8" outlineLevel="1" x14ac:dyDescent="0.25">
      <c r="A121" s="730" t="s">
        <v>2183</v>
      </c>
      <c r="B121" s="750" t="s">
        <v>2188</v>
      </c>
      <c r="C121" s="868" t="s">
        <v>2189</v>
      </c>
      <c r="D121" s="604" t="s">
        <v>14</v>
      </c>
      <c r="E121" s="850" t="s">
        <v>221</v>
      </c>
      <c r="F121" s="685">
        <f t="shared" ref="F121:F123" si="7">G121/1.2</f>
        <v>43.35</v>
      </c>
      <c r="G121" s="577">
        <v>52.02</v>
      </c>
      <c r="H121" s="1398"/>
    </row>
    <row r="122" spans="1:8" outlineLevel="1" x14ac:dyDescent="0.25">
      <c r="A122" s="730" t="s">
        <v>2184</v>
      </c>
      <c r="B122" s="750" t="s">
        <v>2186</v>
      </c>
      <c r="C122" s="868" t="s">
        <v>2189</v>
      </c>
      <c r="D122" s="604" t="s">
        <v>14</v>
      </c>
      <c r="E122" s="850" t="s">
        <v>221</v>
      </c>
      <c r="F122" s="685">
        <f t="shared" si="7"/>
        <v>73.250000000000014</v>
      </c>
      <c r="G122" s="577">
        <v>87.9</v>
      </c>
      <c r="H122" s="1398"/>
    </row>
    <row r="123" spans="1:8" ht="14.4" outlineLevel="1" thickBot="1" x14ac:dyDescent="0.3">
      <c r="A123" s="732" t="s">
        <v>2185</v>
      </c>
      <c r="B123" s="759" t="s">
        <v>2187</v>
      </c>
      <c r="C123" s="869" t="s">
        <v>2189</v>
      </c>
      <c r="D123" s="605" t="s">
        <v>14</v>
      </c>
      <c r="E123" s="851" t="s">
        <v>221</v>
      </c>
      <c r="F123" s="686">
        <f t="shared" si="7"/>
        <v>55.25</v>
      </c>
      <c r="G123" s="609">
        <v>66.3</v>
      </c>
      <c r="H123" s="1398"/>
    </row>
    <row r="124" spans="1:8" ht="14.4" thickBot="1" x14ac:dyDescent="0.3">
      <c r="A124" s="728" t="s">
        <v>999</v>
      </c>
      <c r="B124" s="748"/>
      <c r="C124" s="668"/>
      <c r="D124" s="669"/>
      <c r="E124" s="698"/>
      <c r="F124" s="683"/>
      <c r="G124" s="670"/>
      <c r="H124" s="1398"/>
    </row>
    <row r="125" spans="1:8" outlineLevel="1" x14ac:dyDescent="0.25">
      <c r="A125" s="729" t="s">
        <v>1447</v>
      </c>
      <c r="B125" s="749" t="s">
        <v>1445</v>
      </c>
      <c r="C125" s="625" t="s">
        <v>56</v>
      </c>
      <c r="D125" s="606" t="s">
        <v>148</v>
      </c>
      <c r="E125" s="870" t="s">
        <v>221</v>
      </c>
      <c r="F125" s="691">
        <f t="shared" si="6"/>
        <v>66.5</v>
      </c>
      <c r="G125" s="634">
        <v>79.8</v>
      </c>
      <c r="H125" s="1398"/>
    </row>
    <row r="126" spans="1:8" outlineLevel="1" x14ac:dyDescent="0.25">
      <c r="A126" s="730" t="s">
        <v>1448</v>
      </c>
      <c r="B126" s="750" t="s">
        <v>1446</v>
      </c>
      <c r="C126" s="576" t="s">
        <v>56</v>
      </c>
      <c r="D126" s="604" t="s">
        <v>14</v>
      </c>
      <c r="E126" s="871" t="s">
        <v>221</v>
      </c>
      <c r="F126" s="685">
        <f t="shared" si="6"/>
        <v>14.5</v>
      </c>
      <c r="G126" s="611">
        <v>17.399999999999999</v>
      </c>
      <c r="H126" s="1398"/>
    </row>
    <row r="127" spans="1:8" outlineLevel="1" x14ac:dyDescent="0.25">
      <c r="A127" s="730" t="s">
        <v>1449</v>
      </c>
      <c r="B127" s="750" t="s">
        <v>152</v>
      </c>
      <c r="C127" s="576" t="s">
        <v>23</v>
      </c>
      <c r="D127" s="604" t="s">
        <v>14</v>
      </c>
      <c r="E127" s="871" t="s">
        <v>221</v>
      </c>
      <c r="F127" s="685">
        <f t="shared" si="6"/>
        <v>8.25</v>
      </c>
      <c r="G127" s="611">
        <v>9.9</v>
      </c>
      <c r="H127" s="1398"/>
    </row>
    <row r="128" spans="1:8" outlineLevel="1" x14ac:dyDescent="0.25">
      <c r="A128" s="730" t="s">
        <v>1452</v>
      </c>
      <c r="B128" s="750" t="s">
        <v>1450</v>
      </c>
      <c r="C128" s="576" t="s">
        <v>23</v>
      </c>
      <c r="D128" s="604" t="s">
        <v>14</v>
      </c>
      <c r="E128" s="871" t="s">
        <v>221</v>
      </c>
      <c r="F128" s="685">
        <f t="shared" si="6"/>
        <v>64.25</v>
      </c>
      <c r="G128" s="611">
        <v>77.099999999999994</v>
      </c>
      <c r="H128" s="1398"/>
    </row>
    <row r="129" spans="1:8" outlineLevel="1" x14ac:dyDescent="0.25">
      <c r="A129" s="730" t="s">
        <v>1453</v>
      </c>
      <c r="B129" s="750" t="s">
        <v>1451</v>
      </c>
      <c r="C129" s="576" t="s">
        <v>23</v>
      </c>
      <c r="D129" s="604" t="s">
        <v>14</v>
      </c>
      <c r="E129" s="871" t="s">
        <v>221</v>
      </c>
      <c r="F129" s="685">
        <f t="shared" si="6"/>
        <v>75</v>
      </c>
      <c r="G129" s="611">
        <v>90</v>
      </c>
      <c r="H129" s="1398"/>
    </row>
    <row r="130" spans="1:8" ht="14.4" outlineLevel="1" thickBot="1" x14ac:dyDescent="0.3">
      <c r="A130" s="732" t="s">
        <v>1454</v>
      </c>
      <c r="B130" s="759" t="s">
        <v>1222</v>
      </c>
      <c r="C130" s="626" t="s">
        <v>23</v>
      </c>
      <c r="D130" s="605" t="s">
        <v>14</v>
      </c>
      <c r="E130" s="872" t="s">
        <v>221</v>
      </c>
      <c r="F130" s="686">
        <f t="shared" si="6"/>
        <v>55.750000000000007</v>
      </c>
      <c r="G130" s="636">
        <v>66.900000000000006</v>
      </c>
      <c r="H130" s="1398"/>
    </row>
    <row r="131" spans="1:8" ht="14.4" outlineLevel="1" thickBot="1" x14ac:dyDescent="0.3">
      <c r="A131" s="733" t="s">
        <v>1455</v>
      </c>
      <c r="B131" s="755" t="s">
        <v>154</v>
      </c>
      <c r="C131" s="628" t="s">
        <v>27</v>
      </c>
      <c r="D131" s="607" t="s">
        <v>14</v>
      </c>
      <c r="E131" s="873" t="s">
        <v>221</v>
      </c>
      <c r="F131" s="688">
        <f t="shared" si="6"/>
        <v>90.750000000000014</v>
      </c>
      <c r="G131" s="641">
        <v>108.9</v>
      </c>
      <c r="H131" s="1398"/>
    </row>
    <row r="132" spans="1:8" outlineLevel="1" x14ac:dyDescent="0.25">
      <c r="A132" s="729" t="s">
        <v>1459</v>
      </c>
      <c r="B132" s="749" t="s">
        <v>1456</v>
      </c>
      <c r="C132" s="625" t="s">
        <v>23</v>
      </c>
      <c r="D132" s="606" t="s">
        <v>14</v>
      </c>
      <c r="E132" s="874" t="s">
        <v>221</v>
      </c>
      <c r="F132" s="687">
        <f t="shared" si="6"/>
        <v>194.00000000000003</v>
      </c>
      <c r="G132" s="634">
        <v>232.8</v>
      </c>
      <c r="H132" s="1398"/>
    </row>
    <row r="133" spans="1:8" outlineLevel="1" x14ac:dyDescent="0.25">
      <c r="A133" s="730" t="s">
        <v>1460</v>
      </c>
      <c r="B133" s="750" t="s">
        <v>1457</v>
      </c>
      <c r="C133" s="576" t="s">
        <v>16</v>
      </c>
      <c r="D133" s="604" t="s">
        <v>14</v>
      </c>
      <c r="E133" s="871" t="s">
        <v>221</v>
      </c>
      <c r="F133" s="685">
        <f t="shared" si="6"/>
        <v>172.5</v>
      </c>
      <c r="G133" s="611">
        <v>207</v>
      </c>
      <c r="H133" s="1398"/>
    </row>
    <row r="134" spans="1:8" ht="14.4" outlineLevel="1" thickBot="1" x14ac:dyDescent="0.3">
      <c r="A134" s="732" t="s">
        <v>1461</v>
      </c>
      <c r="B134" s="759" t="s">
        <v>1458</v>
      </c>
      <c r="C134" s="626" t="s">
        <v>16</v>
      </c>
      <c r="D134" s="605" t="s">
        <v>14</v>
      </c>
      <c r="E134" s="872" t="s">
        <v>221</v>
      </c>
      <c r="F134" s="686">
        <f t="shared" si="6"/>
        <v>222.5</v>
      </c>
      <c r="G134" s="636">
        <v>267</v>
      </c>
      <c r="H134" s="1398"/>
    </row>
    <row r="135" spans="1:8" outlineLevel="1" x14ac:dyDescent="0.25">
      <c r="A135" s="730" t="s">
        <v>657</v>
      </c>
      <c r="B135" s="750" t="s">
        <v>1462</v>
      </c>
      <c r="C135" s="578" t="s">
        <v>221</v>
      </c>
      <c r="D135" s="604" t="s">
        <v>1558</v>
      </c>
      <c r="E135" s="871" t="s">
        <v>221</v>
      </c>
      <c r="F135" s="685">
        <f t="shared" si="6"/>
        <v>1150</v>
      </c>
      <c r="G135" s="577">
        <v>1380</v>
      </c>
      <c r="H135" s="1398"/>
    </row>
    <row r="136" spans="1:8" outlineLevel="1" x14ac:dyDescent="0.25">
      <c r="A136" s="730" t="s">
        <v>659</v>
      </c>
      <c r="B136" s="750" t="s">
        <v>1463</v>
      </c>
      <c r="C136" s="578" t="s">
        <v>221</v>
      </c>
      <c r="D136" s="604" t="s">
        <v>1558</v>
      </c>
      <c r="E136" s="871" t="s">
        <v>221</v>
      </c>
      <c r="F136" s="685">
        <f t="shared" si="6"/>
        <v>190</v>
      </c>
      <c r="G136" s="577">
        <v>228</v>
      </c>
      <c r="H136" s="1398"/>
    </row>
    <row r="137" spans="1:8" ht="14.4" outlineLevel="1" thickBot="1" x14ac:dyDescent="0.3">
      <c r="A137" s="732" t="s">
        <v>1201</v>
      </c>
      <c r="B137" s="759" t="s">
        <v>1464</v>
      </c>
      <c r="C137" s="602" t="s">
        <v>221</v>
      </c>
      <c r="D137" s="605" t="s">
        <v>1558</v>
      </c>
      <c r="E137" s="872" t="s">
        <v>221</v>
      </c>
      <c r="F137" s="686">
        <f t="shared" si="6"/>
        <v>1330</v>
      </c>
      <c r="G137" s="609">
        <v>1596</v>
      </c>
      <c r="H137" s="1398"/>
    </row>
    <row r="138" spans="1:8" outlineLevel="1" x14ac:dyDescent="0.25">
      <c r="A138" s="730" t="s">
        <v>1467</v>
      </c>
      <c r="B138" s="750" t="s">
        <v>1466</v>
      </c>
      <c r="C138" s="578" t="s">
        <v>23</v>
      </c>
      <c r="D138" s="604" t="s">
        <v>14</v>
      </c>
      <c r="E138" s="871" t="s">
        <v>221</v>
      </c>
      <c r="F138" s="685">
        <f t="shared" si="6"/>
        <v>12.95</v>
      </c>
      <c r="G138" s="611">
        <v>15.54</v>
      </c>
      <c r="H138" s="1398"/>
    </row>
    <row r="139" spans="1:8" ht="14.4" outlineLevel="1" thickBot="1" x14ac:dyDescent="0.3">
      <c r="A139" s="732" t="s">
        <v>1468</v>
      </c>
      <c r="B139" s="759" t="s">
        <v>1465</v>
      </c>
      <c r="C139" s="602" t="s">
        <v>23</v>
      </c>
      <c r="D139" s="605" t="s">
        <v>14</v>
      </c>
      <c r="E139" s="872" t="s">
        <v>221</v>
      </c>
      <c r="F139" s="686">
        <f t="shared" si="6"/>
        <v>13.25</v>
      </c>
      <c r="G139" s="636">
        <v>15.9</v>
      </c>
      <c r="H139" s="1398"/>
    </row>
    <row r="140" spans="1:8" outlineLevel="1" x14ac:dyDescent="0.25">
      <c r="A140" s="730" t="s">
        <v>1469</v>
      </c>
      <c r="B140" s="750" t="s">
        <v>1470</v>
      </c>
      <c r="C140" s="576" t="s">
        <v>16</v>
      </c>
      <c r="D140" s="604" t="s">
        <v>14</v>
      </c>
      <c r="E140" s="871" t="s">
        <v>221</v>
      </c>
      <c r="F140" s="685">
        <f t="shared" si="6"/>
        <v>357.5</v>
      </c>
      <c r="G140" s="611">
        <v>429</v>
      </c>
      <c r="H140" s="1398"/>
    </row>
    <row r="141" spans="1:8" outlineLevel="1" x14ac:dyDescent="0.25">
      <c r="A141" s="730" t="s">
        <v>1471</v>
      </c>
      <c r="B141" s="750" t="s">
        <v>1472</v>
      </c>
      <c r="C141" s="584" t="s">
        <v>17</v>
      </c>
      <c r="D141" s="604" t="s">
        <v>14</v>
      </c>
      <c r="E141" s="871" t="s">
        <v>221</v>
      </c>
      <c r="F141" s="685">
        <f t="shared" si="6"/>
        <v>382.5</v>
      </c>
      <c r="G141" s="611">
        <v>459</v>
      </c>
      <c r="H141" s="1398"/>
    </row>
    <row r="142" spans="1:8" outlineLevel="1" x14ac:dyDescent="0.25">
      <c r="A142" s="730" t="s">
        <v>1473</v>
      </c>
      <c r="B142" s="750" t="s">
        <v>1476</v>
      </c>
      <c r="C142" s="584" t="s">
        <v>17</v>
      </c>
      <c r="D142" s="604" t="s">
        <v>14</v>
      </c>
      <c r="E142" s="871" t="s">
        <v>221</v>
      </c>
      <c r="F142" s="685">
        <f t="shared" si="6"/>
        <v>310</v>
      </c>
      <c r="G142" s="611">
        <v>372</v>
      </c>
      <c r="H142" s="1398"/>
    </row>
    <row r="143" spans="1:8" ht="13.2" customHeight="1" outlineLevel="1" x14ac:dyDescent="0.25">
      <c r="A143" s="730" t="s">
        <v>1474</v>
      </c>
      <c r="B143" s="750" t="s">
        <v>1477</v>
      </c>
      <c r="C143" s="576" t="s">
        <v>16</v>
      </c>
      <c r="D143" s="604" t="s">
        <v>14</v>
      </c>
      <c r="E143" s="871" t="s">
        <v>221</v>
      </c>
      <c r="F143" s="685">
        <f t="shared" si="6"/>
        <v>173.25</v>
      </c>
      <c r="G143" s="611">
        <v>207.9</v>
      </c>
      <c r="H143" s="1398"/>
    </row>
    <row r="144" spans="1:8" ht="13.2" customHeight="1" outlineLevel="1" x14ac:dyDescent="0.25">
      <c r="A144" s="730" t="s">
        <v>1475</v>
      </c>
      <c r="B144" s="750" t="s">
        <v>1478</v>
      </c>
      <c r="C144" s="587" t="s">
        <v>746</v>
      </c>
      <c r="D144" s="604" t="s">
        <v>14</v>
      </c>
      <c r="E144" s="871" t="s">
        <v>221</v>
      </c>
      <c r="F144" s="685">
        <f t="shared" si="6"/>
        <v>119.00000000000001</v>
      </c>
      <c r="G144" s="611">
        <v>142.80000000000001</v>
      </c>
      <c r="H144" s="1398"/>
    </row>
    <row r="145" spans="1:8" outlineLevel="1" x14ac:dyDescent="0.25">
      <c r="A145" s="730" t="s">
        <v>1480</v>
      </c>
      <c r="B145" s="750" t="s">
        <v>1479</v>
      </c>
      <c r="C145" s="584" t="s">
        <v>17</v>
      </c>
      <c r="D145" s="604" t="s">
        <v>14</v>
      </c>
      <c r="E145" s="871" t="s">
        <v>221</v>
      </c>
      <c r="F145" s="685">
        <f t="shared" si="6"/>
        <v>278.25</v>
      </c>
      <c r="G145" s="611">
        <v>333.9</v>
      </c>
      <c r="H145" s="1398"/>
    </row>
    <row r="146" spans="1:8" ht="13.2" customHeight="1" outlineLevel="1" x14ac:dyDescent="0.25">
      <c r="A146" s="730" t="s">
        <v>1481</v>
      </c>
      <c r="B146" s="750" t="s">
        <v>1479</v>
      </c>
      <c r="C146" s="576" t="s">
        <v>16</v>
      </c>
      <c r="D146" s="604" t="s">
        <v>14</v>
      </c>
      <c r="E146" s="871" t="s">
        <v>221</v>
      </c>
      <c r="F146" s="685">
        <f t="shared" si="6"/>
        <v>138.5</v>
      </c>
      <c r="G146" s="611">
        <v>166.2</v>
      </c>
      <c r="H146" s="1398"/>
    </row>
    <row r="147" spans="1:8" ht="13.2" customHeight="1" outlineLevel="1" x14ac:dyDescent="0.25">
      <c r="A147" s="731" t="s">
        <v>1482</v>
      </c>
      <c r="B147" s="751" t="s">
        <v>1479</v>
      </c>
      <c r="C147" s="642" t="s">
        <v>746</v>
      </c>
      <c r="D147" s="637" t="s">
        <v>14</v>
      </c>
      <c r="E147" s="870" t="s">
        <v>221</v>
      </c>
      <c r="F147" s="691">
        <f t="shared" si="6"/>
        <v>93.250000000000014</v>
      </c>
      <c r="G147" s="643">
        <v>111.9</v>
      </c>
      <c r="H147" s="1398"/>
    </row>
    <row r="148" spans="1:8" ht="13.2" customHeight="1" outlineLevel="1" thickBot="1" x14ac:dyDescent="0.3">
      <c r="A148" s="732" t="s">
        <v>1490</v>
      </c>
      <c r="B148" s="759" t="s">
        <v>1491</v>
      </c>
      <c r="C148" s="644" t="s">
        <v>56</v>
      </c>
      <c r="D148" s="605" t="s">
        <v>14</v>
      </c>
      <c r="E148" s="872" t="s">
        <v>221</v>
      </c>
      <c r="F148" s="686">
        <f t="shared" ref="F148:F193" si="8">G148/1.2</f>
        <v>38.500000000000007</v>
      </c>
      <c r="G148" s="636">
        <v>46.2</v>
      </c>
      <c r="H148" s="1398"/>
    </row>
    <row r="149" spans="1:8" outlineLevel="1" x14ac:dyDescent="0.25">
      <c r="A149" s="729" t="s">
        <v>1486</v>
      </c>
      <c r="B149" s="749" t="s">
        <v>1483</v>
      </c>
      <c r="C149" s="625" t="s">
        <v>56</v>
      </c>
      <c r="D149" s="606" t="s">
        <v>14</v>
      </c>
      <c r="E149" s="874" t="s">
        <v>221</v>
      </c>
      <c r="F149" s="687">
        <f t="shared" si="8"/>
        <v>324.75</v>
      </c>
      <c r="G149" s="634">
        <v>389.7</v>
      </c>
      <c r="H149" s="1398"/>
    </row>
    <row r="150" spans="1:8" outlineLevel="1" x14ac:dyDescent="0.25">
      <c r="A150" s="730" t="s">
        <v>1487</v>
      </c>
      <c r="B150" s="750" t="s">
        <v>1484</v>
      </c>
      <c r="C150" s="576" t="s">
        <v>56</v>
      </c>
      <c r="D150" s="604" t="s">
        <v>14</v>
      </c>
      <c r="E150" s="871" t="s">
        <v>221</v>
      </c>
      <c r="F150" s="685">
        <f t="shared" si="8"/>
        <v>468.00000000000006</v>
      </c>
      <c r="G150" s="611">
        <v>561.6</v>
      </c>
      <c r="H150" s="1398"/>
    </row>
    <row r="151" spans="1:8" outlineLevel="1" x14ac:dyDescent="0.25">
      <c r="A151" s="731" t="s">
        <v>1488</v>
      </c>
      <c r="B151" s="751" t="s">
        <v>1485</v>
      </c>
      <c r="C151" s="642" t="s">
        <v>56</v>
      </c>
      <c r="D151" s="637" t="s">
        <v>14</v>
      </c>
      <c r="E151" s="870" t="s">
        <v>221</v>
      </c>
      <c r="F151" s="691">
        <f t="shared" si="8"/>
        <v>714</v>
      </c>
      <c r="G151" s="643">
        <v>856.8</v>
      </c>
      <c r="H151" s="1398"/>
    </row>
    <row r="152" spans="1:8" ht="14.4" outlineLevel="1" thickBot="1" x14ac:dyDescent="0.3">
      <c r="A152" s="732" t="s">
        <v>1489</v>
      </c>
      <c r="B152" s="759"/>
      <c r="C152" s="626"/>
      <c r="D152" s="605" t="s">
        <v>14</v>
      </c>
      <c r="E152" s="872" t="s">
        <v>221</v>
      </c>
      <c r="F152" s="686">
        <f t="shared" si="8"/>
        <v>0</v>
      </c>
      <c r="G152" s="636"/>
      <c r="H152" s="1398"/>
    </row>
    <row r="153" spans="1:8" ht="13.8" customHeight="1" outlineLevel="1" x14ac:dyDescent="0.25">
      <c r="A153" s="736" t="s">
        <v>1494</v>
      </c>
      <c r="B153" s="750" t="s">
        <v>1492</v>
      </c>
      <c r="C153" s="576" t="s">
        <v>221</v>
      </c>
      <c r="D153" s="604" t="s">
        <v>14</v>
      </c>
      <c r="E153" s="871" t="s">
        <v>221</v>
      </c>
      <c r="F153" s="685">
        <f t="shared" si="8"/>
        <v>770</v>
      </c>
      <c r="G153" s="611">
        <v>924</v>
      </c>
      <c r="H153" s="1398"/>
    </row>
    <row r="154" spans="1:8" ht="13.8" customHeight="1" outlineLevel="1" x14ac:dyDescent="0.25">
      <c r="A154" s="736" t="s">
        <v>1493</v>
      </c>
      <c r="B154" s="750" t="s">
        <v>1502</v>
      </c>
      <c r="C154" s="576" t="s">
        <v>221</v>
      </c>
      <c r="D154" s="604" t="s">
        <v>14</v>
      </c>
      <c r="E154" s="871" t="s">
        <v>221</v>
      </c>
      <c r="F154" s="685">
        <f t="shared" si="8"/>
        <v>1025</v>
      </c>
      <c r="G154" s="611">
        <v>1230</v>
      </c>
      <c r="H154" s="1398"/>
    </row>
    <row r="155" spans="1:8" ht="13.8" customHeight="1" outlineLevel="1" x14ac:dyDescent="0.25">
      <c r="A155" s="736" t="s">
        <v>1495</v>
      </c>
      <c r="B155" s="750" t="s">
        <v>1503</v>
      </c>
      <c r="C155" s="576" t="s">
        <v>221</v>
      </c>
      <c r="D155" s="604" t="s">
        <v>14</v>
      </c>
      <c r="E155" s="871" t="s">
        <v>221</v>
      </c>
      <c r="F155" s="685">
        <f t="shared" si="8"/>
        <v>1025</v>
      </c>
      <c r="G155" s="611">
        <v>1230</v>
      </c>
      <c r="H155" s="1398"/>
    </row>
    <row r="156" spans="1:8" ht="13.8" customHeight="1" outlineLevel="1" x14ac:dyDescent="0.25">
      <c r="A156" s="736" t="s">
        <v>1496</v>
      </c>
      <c r="B156" s="750" t="s">
        <v>1504</v>
      </c>
      <c r="C156" s="576" t="s">
        <v>221</v>
      </c>
      <c r="D156" s="604" t="s">
        <v>14</v>
      </c>
      <c r="E156" s="871" t="s">
        <v>221</v>
      </c>
      <c r="F156" s="685">
        <f t="shared" si="8"/>
        <v>572.5</v>
      </c>
      <c r="G156" s="611">
        <v>687</v>
      </c>
      <c r="H156" s="1398"/>
    </row>
    <row r="157" spans="1:8" ht="13.8" customHeight="1" outlineLevel="1" x14ac:dyDescent="0.25">
      <c r="A157" s="736" t="s">
        <v>1497</v>
      </c>
      <c r="B157" s="750" t="s">
        <v>1505</v>
      </c>
      <c r="C157" s="576" t="s">
        <v>221</v>
      </c>
      <c r="D157" s="604" t="s">
        <v>14</v>
      </c>
      <c r="E157" s="871" t="s">
        <v>221</v>
      </c>
      <c r="F157" s="685">
        <f t="shared" si="8"/>
        <v>780</v>
      </c>
      <c r="G157" s="611">
        <v>936</v>
      </c>
      <c r="H157" s="1398"/>
    </row>
    <row r="158" spans="1:8" ht="13.8" customHeight="1" outlineLevel="1" x14ac:dyDescent="0.25">
      <c r="A158" s="736" t="s">
        <v>1498</v>
      </c>
      <c r="B158" s="750" t="s">
        <v>1506</v>
      </c>
      <c r="C158" s="576" t="s">
        <v>221</v>
      </c>
      <c r="D158" s="604" t="s">
        <v>14</v>
      </c>
      <c r="E158" s="871" t="s">
        <v>221</v>
      </c>
      <c r="F158" s="685">
        <f t="shared" si="8"/>
        <v>780</v>
      </c>
      <c r="G158" s="611">
        <v>936</v>
      </c>
      <c r="H158" s="1398"/>
    </row>
    <row r="159" spans="1:8" ht="13.8" customHeight="1" outlineLevel="1" x14ac:dyDescent="0.25">
      <c r="A159" s="736" t="s">
        <v>1499</v>
      </c>
      <c r="B159" s="750" t="s">
        <v>1507</v>
      </c>
      <c r="C159" s="576" t="s">
        <v>221</v>
      </c>
      <c r="D159" s="604" t="s">
        <v>14</v>
      </c>
      <c r="E159" s="871" t="s">
        <v>221</v>
      </c>
      <c r="F159" s="685">
        <f t="shared" si="8"/>
        <v>650</v>
      </c>
      <c r="G159" s="611">
        <v>780</v>
      </c>
      <c r="H159" s="1398"/>
    </row>
    <row r="160" spans="1:8" ht="13.8" customHeight="1" outlineLevel="1" x14ac:dyDescent="0.25">
      <c r="A160" s="736" t="s">
        <v>1500</v>
      </c>
      <c r="B160" s="750" t="s">
        <v>1508</v>
      </c>
      <c r="C160" s="576" t="s">
        <v>221</v>
      </c>
      <c r="D160" s="604" t="s">
        <v>14</v>
      </c>
      <c r="E160" s="871" t="s">
        <v>221</v>
      </c>
      <c r="F160" s="685">
        <f t="shared" si="8"/>
        <v>880</v>
      </c>
      <c r="G160" s="611">
        <v>1056</v>
      </c>
      <c r="H160" s="1398"/>
    </row>
    <row r="161" spans="1:8" ht="13.8" customHeight="1" outlineLevel="1" thickBot="1" x14ac:dyDescent="0.3">
      <c r="A161" s="737" t="s">
        <v>1501</v>
      </c>
      <c r="B161" s="759" t="s">
        <v>1509</v>
      </c>
      <c r="C161" s="626" t="s">
        <v>221</v>
      </c>
      <c r="D161" s="605" t="s">
        <v>14</v>
      </c>
      <c r="E161" s="872" t="s">
        <v>221</v>
      </c>
      <c r="F161" s="686">
        <f t="shared" si="8"/>
        <v>880</v>
      </c>
      <c r="G161" s="636">
        <v>1056</v>
      </c>
      <c r="H161" s="1398"/>
    </row>
    <row r="162" spans="1:8" ht="13.2" customHeight="1" outlineLevel="1" x14ac:dyDescent="0.25">
      <c r="A162" s="729" t="s">
        <v>1511</v>
      </c>
      <c r="B162" s="766" t="s">
        <v>1510</v>
      </c>
      <c r="C162" s="625" t="s">
        <v>16</v>
      </c>
      <c r="D162" s="606" t="s">
        <v>14</v>
      </c>
      <c r="E162" s="874" t="s">
        <v>221</v>
      </c>
      <c r="F162" s="687">
        <f t="shared" si="8"/>
        <v>158</v>
      </c>
      <c r="G162" s="634">
        <v>189.6</v>
      </c>
      <c r="H162" s="1398"/>
    </row>
    <row r="163" spans="1:8" ht="13.2" customHeight="1" outlineLevel="1" x14ac:dyDescent="0.25">
      <c r="A163" s="730" t="s">
        <v>1514</v>
      </c>
      <c r="B163" s="767" t="s">
        <v>1512</v>
      </c>
      <c r="C163" s="576" t="s">
        <v>23</v>
      </c>
      <c r="D163" s="604" t="s">
        <v>14</v>
      </c>
      <c r="E163" s="871" t="s">
        <v>221</v>
      </c>
      <c r="F163" s="685">
        <f t="shared" si="8"/>
        <v>61.5</v>
      </c>
      <c r="G163" s="611">
        <v>73.8</v>
      </c>
      <c r="H163" s="1398"/>
    </row>
    <row r="164" spans="1:8" ht="13.2" customHeight="1" outlineLevel="1" x14ac:dyDescent="0.25">
      <c r="A164" s="730" t="s">
        <v>1515</v>
      </c>
      <c r="B164" s="767" t="s">
        <v>1513</v>
      </c>
      <c r="C164" s="576" t="s">
        <v>23</v>
      </c>
      <c r="D164" s="604" t="s">
        <v>14</v>
      </c>
      <c r="E164" s="871" t="s">
        <v>221</v>
      </c>
      <c r="F164" s="685">
        <f t="shared" si="8"/>
        <v>67.000000000000014</v>
      </c>
      <c r="G164" s="611">
        <v>80.400000000000006</v>
      </c>
      <c r="H164" s="1398"/>
    </row>
    <row r="165" spans="1:8" ht="13.2" customHeight="1" outlineLevel="1" x14ac:dyDescent="0.25">
      <c r="A165" s="730" t="s">
        <v>1516</v>
      </c>
      <c r="B165" s="767" t="s">
        <v>1517</v>
      </c>
      <c r="C165" s="576" t="s">
        <v>23</v>
      </c>
      <c r="D165" s="604" t="s">
        <v>14</v>
      </c>
      <c r="E165" s="871" t="s">
        <v>221</v>
      </c>
      <c r="F165" s="685">
        <f t="shared" si="8"/>
        <v>65.750000000000014</v>
      </c>
      <c r="G165" s="611">
        <v>78.900000000000006</v>
      </c>
      <c r="H165" s="1398"/>
    </row>
    <row r="166" spans="1:8" ht="13.2" customHeight="1" outlineLevel="1" x14ac:dyDescent="0.25">
      <c r="A166" s="730" t="s">
        <v>2190</v>
      </c>
      <c r="B166" s="767" t="s">
        <v>2191</v>
      </c>
      <c r="C166" s="625" t="s">
        <v>16</v>
      </c>
      <c r="D166" s="604" t="s">
        <v>14</v>
      </c>
      <c r="E166" s="871" t="s">
        <v>221</v>
      </c>
      <c r="F166" s="685">
        <f t="shared" ref="F166" si="9">G166/1.2</f>
        <v>112.00000000000001</v>
      </c>
      <c r="G166" s="611">
        <v>134.4</v>
      </c>
      <c r="H166" s="1398"/>
    </row>
    <row r="167" spans="1:8" ht="13.2" customHeight="1" outlineLevel="1" x14ac:dyDescent="0.25">
      <c r="A167" s="730" t="s">
        <v>1518</v>
      </c>
      <c r="B167" s="767" t="s">
        <v>1519</v>
      </c>
      <c r="C167" s="576" t="s">
        <v>23</v>
      </c>
      <c r="D167" s="604" t="s">
        <v>14</v>
      </c>
      <c r="E167" s="871" t="s">
        <v>221</v>
      </c>
      <c r="F167" s="685">
        <f t="shared" si="8"/>
        <v>15</v>
      </c>
      <c r="G167" s="611">
        <v>18</v>
      </c>
      <c r="H167" s="1398"/>
    </row>
    <row r="168" spans="1:8" ht="13.2" customHeight="1" outlineLevel="1" x14ac:dyDescent="0.25">
      <c r="A168" s="730" t="s">
        <v>1520</v>
      </c>
      <c r="B168" s="767" t="s">
        <v>1521</v>
      </c>
      <c r="C168" s="576" t="s">
        <v>23</v>
      </c>
      <c r="D168" s="604" t="s">
        <v>14</v>
      </c>
      <c r="E168" s="871" t="s">
        <v>221</v>
      </c>
      <c r="F168" s="685">
        <f t="shared" si="8"/>
        <v>27</v>
      </c>
      <c r="G168" s="611">
        <v>32.4</v>
      </c>
      <c r="H168" s="1398"/>
    </row>
    <row r="169" spans="1:8" ht="13.2" customHeight="1" outlineLevel="1" x14ac:dyDescent="0.25">
      <c r="A169" s="730" t="s">
        <v>1523</v>
      </c>
      <c r="B169" s="767" t="s">
        <v>1522</v>
      </c>
      <c r="C169" s="576" t="s">
        <v>56</v>
      </c>
      <c r="D169" s="604" t="s">
        <v>14</v>
      </c>
      <c r="E169" s="871" t="s">
        <v>221</v>
      </c>
      <c r="F169" s="685">
        <f t="shared" si="8"/>
        <v>30.25</v>
      </c>
      <c r="G169" s="611">
        <v>36.299999999999997</v>
      </c>
      <c r="H169" s="1398"/>
    </row>
    <row r="170" spans="1:8" ht="13.2" customHeight="1" outlineLevel="1" x14ac:dyDescent="0.25">
      <c r="A170" s="730" t="s">
        <v>1524</v>
      </c>
      <c r="B170" s="767" t="s">
        <v>1526</v>
      </c>
      <c r="C170" s="576" t="s">
        <v>23</v>
      </c>
      <c r="D170" s="604" t="s">
        <v>14</v>
      </c>
      <c r="E170" s="871" t="s">
        <v>221</v>
      </c>
      <c r="F170" s="685">
        <f t="shared" si="8"/>
        <v>64.95</v>
      </c>
      <c r="G170" s="611">
        <v>77.94</v>
      </c>
      <c r="H170" s="1398"/>
    </row>
    <row r="171" spans="1:8" ht="13.2" customHeight="1" outlineLevel="1" thickBot="1" x14ac:dyDescent="0.3">
      <c r="A171" s="732" t="s">
        <v>1525</v>
      </c>
      <c r="B171" s="768" t="s">
        <v>1527</v>
      </c>
      <c r="C171" s="626" t="s">
        <v>23</v>
      </c>
      <c r="D171" s="605" t="s">
        <v>14</v>
      </c>
      <c r="E171" s="872" t="s">
        <v>221</v>
      </c>
      <c r="F171" s="686">
        <f t="shared" si="8"/>
        <v>68.400000000000006</v>
      </c>
      <c r="G171" s="636">
        <v>82.08</v>
      </c>
      <c r="H171" s="1398"/>
    </row>
    <row r="172" spans="1:8" ht="13.2" customHeight="1" outlineLevel="1" x14ac:dyDescent="0.25">
      <c r="A172" s="729" t="s">
        <v>1528</v>
      </c>
      <c r="B172" s="766" t="s">
        <v>1529</v>
      </c>
      <c r="C172" s="625" t="s">
        <v>13</v>
      </c>
      <c r="D172" s="606" t="s">
        <v>14</v>
      </c>
      <c r="E172" s="874" t="s">
        <v>221</v>
      </c>
      <c r="F172" s="687">
        <f t="shared" si="8"/>
        <v>299.5</v>
      </c>
      <c r="G172" s="634">
        <v>359.4</v>
      </c>
      <c r="H172" s="1398"/>
    </row>
    <row r="173" spans="1:8" ht="13.2" customHeight="1" outlineLevel="1" x14ac:dyDescent="0.25">
      <c r="A173" s="730" t="s">
        <v>1531</v>
      </c>
      <c r="B173" s="767" t="s">
        <v>1530</v>
      </c>
      <c r="C173" s="576" t="s">
        <v>13</v>
      </c>
      <c r="D173" s="604" t="s">
        <v>14</v>
      </c>
      <c r="E173" s="871" t="s">
        <v>221</v>
      </c>
      <c r="F173" s="685">
        <f t="shared" si="8"/>
        <v>498.00000000000006</v>
      </c>
      <c r="G173" s="611">
        <v>597.6</v>
      </c>
      <c r="H173" s="1398"/>
    </row>
    <row r="174" spans="1:8" outlineLevel="1" x14ac:dyDescent="0.25">
      <c r="A174" s="730" t="s">
        <v>1532</v>
      </c>
      <c r="B174" s="750" t="s">
        <v>487</v>
      </c>
      <c r="C174" s="576" t="s">
        <v>221</v>
      </c>
      <c r="D174" s="604" t="s">
        <v>14</v>
      </c>
      <c r="E174" s="871" t="s">
        <v>221</v>
      </c>
      <c r="F174" s="685">
        <f t="shared" si="8"/>
        <v>1070</v>
      </c>
      <c r="G174" s="611">
        <v>1284</v>
      </c>
      <c r="H174" s="1398"/>
    </row>
    <row r="175" spans="1:8" ht="14.4" outlineLevel="1" thickBot="1" x14ac:dyDescent="0.3">
      <c r="A175" s="732" t="s">
        <v>595</v>
      </c>
      <c r="B175" s="759" t="s">
        <v>596</v>
      </c>
      <c r="C175" s="626" t="s">
        <v>221</v>
      </c>
      <c r="D175" s="605" t="s">
        <v>14</v>
      </c>
      <c r="E175" s="872" t="s">
        <v>221</v>
      </c>
      <c r="F175" s="686">
        <f t="shared" si="8"/>
        <v>1215</v>
      </c>
      <c r="G175" s="636">
        <v>1458</v>
      </c>
      <c r="H175" s="1398"/>
    </row>
    <row r="176" spans="1:8" outlineLevel="1" x14ac:dyDescent="0.25">
      <c r="A176" s="729" t="s">
        <v>1533</v>
      </c>
      <c r="B176" s="749" t="s">
        <v>1537</v>
      </c>
      <c r="C176" s="625" t="s">
        <v>23</v>
      </c>
      <c r="D176" s="606" t="s">
        <v>14</v>
      </c>
      <c r="E176" s="874" t="s">
        <v>221</v>
      </c>
      <c r="F176" s="687">
        <f t="shared" si="8"/>
        <v>2.4500000000000002</v>
      </c>
      <c r="G176" s="634">
        <v>2.94</v>
      </c>
      <c r="H176" s="1398"/>
    </row>
    <row r="177" spans="1:8" outlineLevel="1" x14ac:dyDescent="0.25">
      <c r="A177" s="730" t="s">
        <v>1534</v>
      </c>
      <c r="B177" s="750" t="s">
        <v>1538</v>
      </c>
      <c r="C177" s="576" t="s">
        <v>23</v>
      </c>
      <c r="D177" s="604" t="s">
        <v>14</v>
      </c>
      <c r="E177" s="871" t="s">
        <v>221</v>
      </c>
      <c r="F177" s="685">
        <f t="shared" si="8"/>
        <v>2.4500000000000002</v>
      </c>
      <c r="G177" s="611">
        <v>2.94</v>
      </c>
      <c r="H177" s="1398"/>
    </row>
    <row r="178" spans="1:8" ht="13.2" customHeight="1" outlineLevel="1" x14ac:dyDescent="0.25">
      <c r="A178" s="730" t="s">
        <v>1535</v>
      </c>
      <c r="B178" s="750" t="s">
        <v>1538</v>
      </c>
      <c r="C178" s="576" t="s">
        <v>23</v>
      </c>
      <c r="D178" s="604" t="s">
        <v>14</v>
      </c>
      <c r="E178" s="871" t="s">
        <v>221</v>
      </c>
      <c r="F178" s="685">
        <f t="shared" si="8"/>
        <v>2.4500000000000002</v>
      </c>
      <c r="G178" s="611">
        <v>2.94</v>
      </c>
      <c r="H178" s="1398"/>
    </row>
    <row r="179" spans="1:8" ht="14.4" outlineLevel="1" thickBot="1" x14ac:dyDescent="0.3">
      <c r="A179" s="732" t="s">
        <v>1536</v>
      </c>
      <c r="B179" s="759" t="s">
        <v>1539</v>
      </c>
      <c r="C179" s="626" t="s">
        <v>23</v>
      </c>
      <c r="D179" s="605" t="s">
        <v>14</v>
      </c>
      <c r="E179" s="872" t="s">
        <v>221</v>
      </c>
      <c r="F179" s="686">
        <f t="shared" si="8"/>
        <v>3.25</v>
      </c>
      <c r="G179" s="636">
        <v>3.9</v>
      </c>
      <c r="H179" s="1398"/>
    </row>
    <row r="180" spans="1:8" ht="13.2" customHeight="1" outlineLevel="1" thickBot="1" x14ac:dyDescent="0.3">
      <c r="A180" s="733" t="s">
        <v>219</v>
      </c>
      <c r="B180" s="755" t="s">
        <v>1540</v>
      </c>
      <c r="C180" s="628" t="s">
        <v>221</v>
      </c>
      <c r="D180" s="607" t="s">
        <v>14</v>
      </c>
      <c r="E180" s="873" t="s">
        <v>221</v>
      </c>
      <c r="F180" s="688">
        <f t="shared" si="8"/>
        <v>1232.5</v>
      </c>
      <c r="G180" s="641">
        <v>1479</v>
      </c>
      <c r="H180" s="1398"/>
    </row>
    <row r="181" spans="1:8" outlineLevel="1" x14ac:dyDescent="0.25">
      <c r="A181" s="729" t="s">
        <v>1541</v>
      </c>
      <c r="B181" s="764" t="s">
        <v>1548</v>
      </c>
      <c r="C181" s="645" t="s">
        <v>23</v>
      </c>
      <c r="D181" s="606" t="s">
        <v>14</v>
      </c>
      <c r="E181" s="874" t="s">
        <v>221</v>
      </c>
      <c r="F181" s="687">
        <f t="shared" si="8"/>
        <v>10.5</v>
      </c>
      <c r="G181" s="610">
        <v>12.6</v>
      </c>
      <c r="H181" s="1398"/>
    </row>
    <row r="182" spans="1:8" outlineLevel="1" x14ac:dyDescent="0.25">
      <c r="A182" s="730" t="s">
        <v>1542</v>
      </c>
      <c r="B182" s="765" t="s">
        <v>1549</v>
      </c>
      <c r="C182" s="588" t="s">
        <v>23</v>
      </c>
      <c r="D182" s="604" t="s">
        <v>14</v>
      </c>
      <c r="E182" s="871" t="s">
        <v>221</v>
      </c>
      <c r="F182" s="685">
        <f t="shared" si="8"/>
        <v>12</v>
      </c>
      <c r="G182" s="577">
        <v>14.4</v>
      </c>
      <c r="H182" s="1398"/>
    </row>
    <row r="183" spans="1:8" outlineLevel="1" x14ac:dyDescent="0.25">
      <c r="A183" s="730" t="s">
        <v>1543</v>
      </c>
      <c r="B183" s="765" t="s">
        <v>1550</v>
      </c>
      <c r="C183" s="588" t="s">
        <v>23</v>
      </c>
      <c r="D183" s="604" t="s">
        <v>14</v>
      </c>
      <c r="E183" s="871" t="s">
        <v>221</v>
      </c>
      <c r="F183" s="685">
        <f t="shared" si="8"/>
        <v>14.250000000000002</v>
      </c>
      <c r="G183" s="577">
        <v>17.100000000000001</v>
      </c>
      <c r="H183" s="1398"/>
    </row>
    <row r="184" spans="1:8" outlineLevel="1" x14ac:dyDescent="0.25">
      <c r="A184" s="730" t="s">
        <v>1544</v>
      </c>
      <c r="B184" s="765" t="s">
        <v>1551</v>
      </c>
      <c r="C184" s="588" t="s">
        <v>23</v>
      </c>
      <c r="D184" s="604" t="s">
        <v>14</v>
      </c>
      <c r="E184" s="871" t="s">
        <v>221</v>
      </c>
      <c r="F184" s="685">
        <f t="shared" si="8"/>
        <v>15.75</v>
      </c>
      <c r="G184" s="577">
        <v>18.899999999999999</v>
      </c>
      <c r="H184" s="1398"/>
    </row>
    <row r="185" spans="1:8" outlineLevel="1" x14ac:dyDescent="0.25">
      <c r="A185" s="730" t="s">
        <v>1545</v>
      </c>
      <c r="B185" s="765" t="s">
        <v>1552</v>
      </c>
      <c r="C185" s="588" t="s">
        <v>23</v>
      </c>
      <c r="D185" s="604" t="s">
        <v>14</v>
      </c>
      <c r="E185" s="871" t="s">
        <v>221</v>
      </c>
      <c r="F185" s="685">
        <f t="shared" si="8"/>
        <v>19.250000000000004</v>
      </c>
      <c r="G185" s="577">
        <v>23.1</v>
      </c>
      <c r="H185" s="1398"/>
    </row>
    <row r="186" spans="1:8" outlineLevel="1" x14ac:dyDescent="0.25">
      <c r="A186" s="730" t="s">
        <v>1546</v>
      </c>
      <c r="B186" s="765" t="s">
        <v>1554</v>
      </c>
      <c r="C186" s="588" t="s">
        <v>23</v>
      </c>
      <c r="D186" s="604" t="s">
        <v>14</v>
      </c>
      <c r="E186" s="871" t="s">
        <v>221</v>
      </c>
      <c r="F186" s="685">
        <f t="shared" si="8"/>
        <v>22.1</v>
      </c>
      <c r="G186" s="577">
        <v>26.52</v>
      </c>
      <c r="H186" s="1398"/>
    </row>
    <row r="187" spans="1:8" ht="14.4" outlineLevel="1" thickBot="1" x14ac:dyDescent="0.3">
      <c r="A187" s="732" t="s">
        <v>1547</v>
      </c>
      <c r="B187" s="769" t="s">
        <v>1553</v>
      </c>
      <c r="C187" s="646" t="s">
        <v>23</v>
      </c>
      <c r="D187" s="605" t="s">
        <v>14</v>
      </c>
      <c r="E187" s="872" t="s">
        <v>221</v>
      </c>
      <c r="F187" s="686">
        <f t="shared" si="8"/>
        <v>24.35</v>
      </c>
      <c r="G187" s="609">
        <v>29.22</v>
      </c>
      <c r="H187" s="1398"/>
    </row>
    <row r="188" spans="1:8" outlineLevel="1" x14ac:dyDescent="0.25">
      <c r="A188" s="729" t="s">
        <v>648</v>
      </c>
      <c r="B188" s="749" t="s">
        <v>649</v>
      </c>
      <c r="C188" s="625" t="s">
        <v>221</v>
      </c>
      <c r="D188" s="606" t="s">
        <v>14</v>
      </c>
      <c r="E188" s="874" t="s">
        <v>221</v>
      </c>
      <c r="F188" s="687">
        <f t="shared" si="8"/>
        <v>415</v>
      </c>
      <c r="G188" s="634">
        <v>498</v>
      </c>
      <c r="H188" s="1398"/>
    </row>
    <row r="189" spans="1:8" ht="13.2" customHeight="1" outlineLevel="1" x14ac:dyDescent="0.25">
      <c r="A189" s="730" t="s">
        <v>1555</v>
      </c>
      <c r="B189" s="750" t="s">
        <v>1556</v>
      </c>
      <c r="C189" s="588" t="s">
        <v>23</v>
      </c>
      <c r="D189" s="604" t="s">
        <v>14</v>
      </c>
      <c r="E189" s="871" t="s">
        <v>221</v>
      </c>
      <c r="F189" s="685">
        <f t="shared" si="8"/>
        <v>24</v>
      </c>
      <c r="G189" s="611">
        <v>28.8</v>
      </c>
      <c r="H189" s="1398"/>
    </row>
    <row r="190" spans="1:8" outlineLevel="1" x14ac:dyDescent="0.25">
      <c r="A190" s="730" t="s">
        <v>223</v>
      </c>
      <c r="B190" s="750" t="s">
        <v>1144</v>
      </c>
      <c r="C190" s="576" t="s">
        <v>221</v>
      </c>
      <c r="D190" s="604" t="s">
        <v>435</v>
      </c>
      <c r="E190" s="871" t="s">
        <v>221</v>
      </c>
      <c r="F190" s="685">
        <f t="shared" si="8"/>
        <v>315</v>
      </c>
      <c r="G190" s="611">
        <v>378</v>
      </c>
      <c r="H190" s="1398"/>
    </row>
    <row r="191" spans="1:8" outlineLevel="1" x14ac:dyDescent="0.25">
      <c r="A191" s="730" t="s">
        <v>1204</v>
      </c>
      <c r="B191" s="765" t="s">
        <v>1205</v>
      </c>
      <c r="C191" s="576" t="s">
        <v>221</v>
      </c>
      <c r="D191" s="604" t="s">
        <v>14</v>
      </c>
      <c r="E191" s="871" t="s">
        <v>221</v>
      </c>
      <c r="F191" s="685">
        <f t="shared" si="8"/>
        <v>108</v>
      </c>
      <c r="G191" s="611">
        <v>129.6</v>
      </c>
      <c r="H191" s="1398"/>
    </row>
    <row r="192" spans="1:8" ht="14.55" customHeight="1" outlineLevel="1" x14ac:dyDescent="0.25">
      <c r="A192" s="730" t="s">
        <v>225</v>
      </c>
      <c r="B192" s="750" t="s">
        <v>601</v>
      </c>
      <c r="C192" s="576" t="s">
        <v>221</v>
      </c>
      <c r="D192" s="604" t="s">
        <v>14</v>
      </c>
      <c r="E192" s="871" t="s">
        <v>221</v>
      </c>
      <c r="F192" s="685">
        <f t="shared" si="8"/>
        <v>0</v>
      </c>
      <c r="G192" s="611"/>
      <c r="H192" s="1398"/>
    </row>
    <row r="193" spans="1:8" outlineLevel="1" x14ac:dyDescent="0.25">
      <c r="A193" s="731" t="s">
        <v>654</v>
      </c>
      <c r="B193" s="750" t="s">
        <v>2075</v>
      </c>
      <c r="C193" s="642" t="s">
        <v>221</v>
      </c>
      <c r="D193" s="637" t="s">
        <v>14</v>
      </c>
      <c r="E193" s="870" t="s">
        <v>221</v>
      </c>
      <c r="F193" s="691">
        <f t="shared" si="8"/>
        <v>3900</v>
      </c>
      <c r="G193" s="643">
        <v>4680</v>
      </c>
      <c r="H193" s="1398"/>
    </row>
    <row r="194" spans="1:8" ht="14.4" thickBot="1" x14ac:dyDescent="0.3">
      <c r="A194" s="728" t="s">
        <v>1557</v>
      </c>
      <c r="B194" s="748"/>
      <c r="C194" s="668"/>
      <c r="D194" s="669"/>
      <c r="E194" s="698"/>
      <c r="F194" s="683"/>
      <c r="G194" s="670"/>
      <c r="H194" s="1398"/>
    </row>
    <row r="195" spans="1:8" outlineLevel="1" x14ac:dyDescent="0.25">
      <c r="A195" s="738" t="s">
        <v>1560</v>
      </c>
      <c r="B195" s="770"/>
      <c r="C195" s="665"/>
      <c r="D195" s="666"/>
      <c r="E195" s="703"/>
      <c r="F195" s="692"/>
      <c r="G195" s="667"/>
      <c r="H195" s="1398"/>
    </row>
    <row r="196" spans="1:8" outlineLevel="1" x14ac:dyDescent="0.25">
      <c r="A196" s="729" t="s">
        <v>1561</v>
      </c>
      <c r="B196" s="749" t="s">
        <v>1575</v>
      </c>
      <c r="C196" s="625" t="s">
        <v>27</v>
      </c>
      <c r="D196" s="606" t="s">
        <v>14</v>
      </c>
      <c r="E196" s="856" t="s">
        <v>221</v>
      </c>
      <c r="F196" s="691">
        <f t="shared" ref="F196:F259" si="10">G196/1.2</f>
        <v>430</v>
      </c>
      <c r="G196" s="610">
        <v>516</v>
      </c>
      <c r="H196" s="1398"/>
    </row>
    <row r="197" spans="1:8" outlineLevel="1" x14ac:dyDescent="0.25">
      <c r="A197" s="730" t="s">
        <v>1562</v>
      </c>
      <c r="B197" s="750" t="s">
        <v>1574</v>
      </c>
      <c r="C197" s="576" t="s">
        <v>27</v>
      </c>
      <c r="D197" s="604" t="s">
        <v>14</v>
      </c>
      <c r="E197" s="850" t="s">
        <v>221</v>
      </c>
      <c r="F197" s="685">
        <f t="shared" si="10"/>
        <v>522.5</v>
      </c>
      <c r="G197" s="577">
        <v>627</v>
      </c>
      <c r="H197" s="1398"/>
    </row>
    <row r="198" spans="1:8" outlineLevel="1" x14ac:dyDescent="0.25">
      <c r="A198" s="730" t="s">
        <v>1563</v>
      </c>
      <c r="B198" s="750" t="s">
        <v>1576</v>
      </c>
      <c r="C198" s="576" t="s">
        <v>27</v>
      </c>
      <c r="D198" s="604" t="s">
        <v>14</v>
      </c>
      <c r="E198" s="850" t="s">
        <v>221</v>
      </c>
      <c r="F198" s="685">
        <f t="shared" si="10"/>
        <v>647.5</v>
      </c>
      <c r="G198" s="577">
        <v>777</v>
      </c>
      <c r="H198" s="1398"/>
    </row>
    <row r="199" spans="1:8" ht="14.4" outlineLevel="1" thickBot="1" x14ac:dyDescent="0.3">
      <c r="A199" s="732" t="s">
        <v>1564</v>
      </c>
      <c r="B199" s="759" t="s">
        <v>1577</v>
      </c>
      <c r="C199" s="626" t="s">
        <v>27</v>
      </c>
      <c r="D199" s="605" t="s">
        <v>14</v>
      </c>
      <c r="E199" s="851" t="s">
        <v>221</v>
      </c>
      <c r="F199" s="686">
        <f t="shared" si="10"/>
        <v>740</v>
      </c>
      <c r="G199" s="609">
        <v>888</v>
      </c>
      <c r="H199" s="1398"/>
    </row>
    <row r="200" spans="1:8" outlineLevel="1" x14ac:dyDescent="0.25">
      <c r="A200" s="729" t="s">
        <v>1565</v>
      </c>
      <c r="B200" s="749" t="s">
        <v>1578</v>
      </c>
      <c r="C200" s="625" t="s">
        <v>27</v>
      </c>
      <c r="D200" s="606" t="s">
        <v>14</v>
      </c>
      <c r="E200" s="852" t="s">
        <v>221</v>
      </c>
      <c r="F200" s="687">
        <f t="shared" si="10"/>
        <v>497.5</v>
      </c>
      <c r="G200" s="610">
        <v>597</v>
      </c>
      <c r="H200" s="1398"/>
    </row>
    <row r="201" spans="1:8" outlineLevel="1" x14ac:dyDescent="0.25">
      <c r="A201" s="730" t="s">
        <v>1566</v>
      </c>
      <c r="B201" s="750" t="s">
        <v>1579</v>
      </c>
      <c r="C201" s="576" t="s">
        <v>27</v>
      </c>
      <c r="D201" s="604" t="s">
        <v>14</v>
      </c>
      <c r="E201" s="850" t="s">
        <v>221</v>
      </c>
      <c r="F201" s="685">
        <f t="shared" si="10"/>
        <v>627.5</v>
      </c>
      <c r="G201" s="577">
        <v>753</v>
      </c>
      <c r="H201" s="1398"/>
    </row>
    <row r="202" spans="1:8" outlineLevel="1" x14ac:dyDescent="0.25">
      <c r="A202" s="730" t="s">
        <v>1567</v>
      </c>
      <c r="B202" s="750" t="s">
        <v>1580</v>
      </c>
      <c r="C202" s="576" t="s">
        <v>27</v>
      </c>
      <c r="D202" s="604" t="s">
        <v>14</v>
      </c>
      <c r="E202" s="850" t="s">
        <v>221</v>
      </c>
      <c r="F202" s="685">
        <f t="shared" si="10"/>
        <v>815</v>
      </c>
      <c r="G202" s="577">
        <v>978</v>
      </c>
      <c r="H202" s="1398"/>
    </row>
    <row r="203" spans="1:8" outlineLevel="1" x14ac:dyDescent="0.25">
      <c r="A203" s="730" t="s">
        <v>1568</v>
      </c>
      <c r="B203" s="750" t="s">
        <v>1581</v>
      </c>
      <c r="C203" s="576" t="s">
        <v>27</v>
      </c>
      <c r="D203" s="604" t="s">
        <v>14</v>
      </c>
      <c r="E203" s="850" t="s">
        <v>221</v>
      </c>
      <c r="F203" s="685">
        <f t="shared" si="10"/>
        <v>977.5</v>
      </c>
      <c r="G203" s="577">
        <v>1173</v>
      </c>
      <c r="H203" s="1398"/>
    </row>
    <row r="204" spans="1:8" outlineLevel="1" x14ac:dyDescent="0.25">
      <c r="A204" s="730" t="s">
        <v>1569</v>
      </c>
      <c r="B204" s="750" t="s">
        <v>1582</v>
      </c>
      <c r="C204" s="576" t="s">
        <v>27</v>
      </c>
      <c r="D204" s="604" t="s">
        <v>14</v>
      </c>
      <c r="E204" s="850" t="s">
        <v>221</v>
      </c>
      <c r="F204" s="685">
        <f t="shared" si="10"/>
        <v>1182.5</v>
      </c>
      <c r="G204" s="577">
        <v>1419</v>
      </c>
      <c r="H204" s="1398"/>
    </row>
    <row r="205" spans="1:8" ht="14.4" outlineLevel="1" thickBot="1" x14ac:dyDescent="0.3">
      <c r="A205" s="732" t="s">
        <v>1570</v>
      </c>
      <c r="B205" s="759" t="s">
        <v>1583</v>
      </c>
      <c r="C205" s="626" t="s">
        <v>27</v>
      </c>
      <c r="D205" s="605" t="s">
        <v>14</v>
      </c>
      <c r="E205" s="851" t="s">
        <v>221</v>
      </c>
      <c r="F205" s="686">
        <f t="shared" si="10"/>
        <v>1332.5</v>
      </c>
      <c r="G205" s="609">
        <v>1599</v>
      </c>
      <c r="H205" s="1398"/>
    </row>
    <row r="206" spans="1:8" outlineLevel="1" x14ac:dyDescent="0.25">
      <c r="A206" s="729" t="s">
        <v>1571</v>
      </c>
      <c r="B206" s="749" t="s">
        <v>1585</v>
      </c>
      <c r="C206" s="652" t="s">
        <v>19</v>
      </c>
      <c r="D206" s="606" t="s">
        <v>14</v>
      </c>
      <c r="E206" s="852" t="s">
        <v>221</v>
      </c>
      <c r="F206" s="687">
        <f t="shared" si="10"/>
        <v>1630</v>
      </c>
      <c r="G206" s="634">
        <v>1956</v>
      </c>
      <c r="H206" s="1398"/>
    </row>
    <row r="207" spans="1:8" outlineLevel="1" x14ac:dyDescent="0.25">
      <c r="A207" s="730" t="s">
        <v>1572</v>
      </c>
      <c r="B207" s="750" t="s">
        <v>1586</v>
      </c>
      <c r="C207" s="583" t="s">
        <v>19</v>
      </c>
      <c r="D207" s="604" t="s">
        <v>14</v>
      </c>
      <c r="E207" s="850" t="s">
        <v>221</v>
      </c>
      <c r="F207" s="685">
        <f t="shared" si="10"/>
        <v>2192.5</v>
      </c>
      <c r="G207" s="611">
        <v>2631</v>
      </c>
      <c r="H207" s="1398"/>
    </row>
    <row r="208" spans="1:8" outlineLevel="1" x14ac:dyDescent="0.25">
      <c r="A208" s="730" t="s">
        <v>1573</v>
      </c>
      <c r="B208" s="750" t="s">
        <v>1584</v>
      </c>
      <c r="C208" s="583" t="s">
        <v>19</v>
      </c>
      <c r="D208" s="604" t="s">
        <v>14</v>
      </c>
      <c r="E208" s="850" t="s">
        <v>221</v>
      </c>
      <c r="F208" s="685">
        <f t="shared" si="10"/>
        <v>3010</v>
      </c>
      <c r="G208" s="611">
        <v>3612</v>
      </c>
      <c r="H208" s="1398"/>
    </row>
    <row r="209" spans="1:8" outlineLevel="1" x14ac:dyDescent="0.25">
      <c r="A209" s="738" t="s">
        <v>889</v>
      </c>
      <c r="B209" s="770"/>
      <c r="C209" s="665"/>
      <c r="D209" s="666"/>
      <c r="E209" s="666"/>
      <c r="F209" s="692"/>
      <c r="G209" s="667"/>
      <c r="H209" s="1398"/>
    </row>
    <row r="210" spans="1:8" outlineLevel="1" x14ac:dyDescent="0.25">
      <c r="A210" s="730" t="s">
        <v>1588</v>
      </c>
      <c r="B210" s="750" t="s">
        <v>1587</v>
      </c>
      <c r="C210" s="576" t="s">
        <v>23</v>
      </c>
      <c r="D210" s="604" t="s">
        <v>14</v>
      </c>
      <c r="E210" s="852" t="s">
        <v>221</v>
      </c>
      <c r="F210" s="687">
        <f t="shared" si="10"/>
        <v>72.75</v>
      </c>
      <c r="G210" s="577">
        <v>87.3</v>
      </c>
      <c r="H210" s="1398"/>
    </row>
    <row r="211" spans="1:8" ht="13.8" customHeight="1" outlineLevel="1" x14ac:dyDescent="0.25">
      <c r="A211" s="730" t="s">
        <v>1589</v>
      </c>
      <c r="B211" s="750" t="s">
        <v>1590</v>
      </c>
      <c r="C211" s="576" t="s">
        <v>23</v>
      </c>
      <c r="D211" s="604" t="s">
        <v>14</v>
      </c>
      <c r="E211" s="850" t="s">
        <v>221</v>
      </c>
      <c r="F211" s="685">
        <f t="shared" si="10"/>
        <v>97.25</v>
      </c>
      <c r="G211" s="611">
        <v>116.7</v>
      </c>
      <c r="H211" s="1398"/>
    </row>
    <row r="212" spans="1:8" outlineLevel="1" x14ac:dyDescent="0.25">
      <c r="A212" s="730" t="s">
        <v>1593</v>
      </c>
      <c r="B212" s="750" t="s">
        <v>1591</v>
      </c>
      <c r="C212" s="576" t="s">
        <v>16</v>
      </c>
      <c r="D212" s="604" t="s">
        <v>14</v>
      </c>
      <c r="E212" s="850" t="s">
        <v>221</v>
      </c>
      <c r="F212" s="685">
        <f t="shared" si="10"/>
        <v>490</v>
      </c>
      <c r="G212" s="611">
        <v>588</v>
      </c>
      <c r="H212" s="1398"/>
    </row>
    <row r="213" spans="1:8" ht="14.4" outlineLevel="1" thickBot="1" x14ac:dyDescent="0.3">
      <c r="A213" s="732" t="s">
        <v>1594</v>
      </c>
      <c r="B213" s="759" t="s">
        <v>1592</v>
      </c>
      <c r="C213" s="626" t="s">
        <v>16</v>
      </c>
      <c r="D213" s="605" t="s">
        <v>14</v>
      </c>
      <c r="E213" s="851" t="s">
        <v>221</v>
      </c>
      <c r="F213" s="686">
        <f t="shared" si="10"/>
        <v>557.5</v>
      </c>
      <c r="G213" s="636">
        <v>669</v>
      </c>
      <c r="H213" s="1398"/>
    </row>
    <row r="214" spans="1:8" outlineLevel="1" x14ac:dyDescent="0.25">
      <c r="A214" s="729" t="s">
        <v>1595</v>
      </c>
      <c r="B214" s="749" t="s">
        <v>1597</v>
      </c>
      <c r="C214" s="625" t="s">
        <v>16</v>
      </c>
      <c r="D214" s="606" t="s">
        <v>14</v>
      </c>
      <c r="E214" s="852" t="s">
        <v>221</v>
      </c>
      <c r="F214" s="687">
        <f t="shared" si="10"/>
        <v>135.5</v>
      </c>
      <c r="G214" s="634">
        <v>162.6</v>
      </c>
      <c r="H214" s="1398"/>
    </row>
    <row r="215" spans="1:8" ht="14.4" outlineLevel="1" thickBot="1" x14ac:dyDescent="0.3">
      <c r="A215" s="732" t="s">
        <v>1596</v>
      </c>
      <c r="B215" s="759" t="s">
        <v>1598</v>
      </c>
      <c r="C215" s="626" t="s">
        <v>17</v>
      </c>
      <c r="D215" s="605" t="s">
        <v>14</v>
      </c>
      <c r="E215" s="851" t="s">
        <v>221</v>
      </c>
      <c r="F215" s="686">
        <f t="shared" si="10"/>
        <v>135.5</v>
      </c>
      <c r="G215" s="636">
        <v>162.6</v>
      </c>
      <c r="H215" s="1398"/>
    </row>
    <row r="216" spans="1:8" outlineLevel="1" x14ac:dyDescent="0.25">
      <c r="A216" s="729" t="s">
        <v>1599</v>
      </c>
      <c r="B216" s="749" t="s">
        <v>602</v>
      </c>
      <c r="C216" s="625" t="s">
        <v>16</v>
      </c>
      <c r="D216" s="606" t="s">
        <v>14</v>
      </c>
      <c r="E216" s="852" t="s">
        <v>221</v>
      </c>
      <c r="F216" s="687">
        <f t="shared" si="10"/>
        <v>1415</v>
      </c>
      <c r="G216" s="634">
        <v>1698</v>
      </c>
      <c r="H216" s="1398"/>
    </row>
    <row r="217" spans="1:8" outlineLevel="1" x14ac:dyDescent="0.25">
      <c r="A217" s="730" t="s">
        <v>1600</v>
      </c>
      <c r="B217" s="750" t="s">
        <v>1604</v>
      </c>
      <c r="C217" s="576" t="s">
        <v>23</v>
      </c>
      <c r="D217" s="604" t="s">
        <v>14</v>
      </c>
      <c r="E217" s="850" t="s">
        <v>221</v>
      </c>
      <c r="F217" s="685">
        <f t="shared" si="10"/>
        <v>605</v>
      </c>
      <c r="G217" s="611">
        <v>726</v>
      </c>
      <c r="H217" s="1398"/>
    </row>
    <row r="218" spans="1:8" outlineLevel="1" x14ac:dyDescent="0.25">
      <c r="A218" s="730" t="s">
        <v>1601</v>
      </c>
      <c r="B218" s="750" t="s">
        <v>1605</v>
      </c>
      <c r="C218" s="576" t="s">
        <v>23</v>
      </c>
      <c r="D218" s="604" t="s">
        <v>14</v>
      </c>
      <c r="E218" s="850" t="s">
        <v>221</v>
      </c>
      <c r="F218" s="685">
        <f t="shared" si="10"/>
        <v>605</v>
      </c>
      <c r="G218" s="611">
        <v>726</v>
      </c>
      <c r="H218" s="1398"/>
    </row>
    <row r="219" spans="1:8" ht="14.4" outlineLevel="1" thickBot="1" x14ac:dyDescent="0.3">
      <c r="A219" s="732" t="s">
        <v>1602</v>
      </c>
      <c r="B219" s="759" t="s">
        <v>1603</v>
      </c>
      <c r="C219" s="626" t="s">
        <v>16</v>
      </c>
      <c r="D219" s="605" t="s">
        <v>14</v>
      </c>
      <c r="E219" s="851" t="s">
        <v>221</v>
      </c>
      <c r="F219" s="686">
        <f t="shared" si="10"/>
        <v>3545</v>
      </c>
      <c r="G219" s="636">
        <v>4254</v>
      </c>
      <c r="H219" s="1398"/>
    </row>
    <row r="220" spans="1:8" outlineLevel="1" x14ac:dyDescent="0.25">
      <c r="A220" s="729" t="s">
        <v>1608</v>
      </c>
      <c r="B220" s="749" t="s">
        <v>1606</v>
      </c>
      <c r="C220" s="625" t="s">
        <v>23</v>
      </c>
      <c r="D220" s="606" t="s">
        <v>14</v>
      </c>
      <c r="E220" s="852" t="s">
        <v>221</v>
      </c>
      <c r="F220" s="687">
        <f t="shared" si="10"/>
        <v>798.9</v>
      </c>
      <c r="G220" s="634">
        <v>958.68</v>
      </c>
      <c r="H220" s="1398"/>
    </row>
    <row r="221" spans="1:8" ht="14.4" outlineLevel="1" thickBot="1" x14ac:dyDescent="0.3">
      <c r="A221" s="732" t="s">
        <v>1609</v>
      </c>
      <c r="B221" s="759" t="s">
        <v>1607</v>
      </c>
      <c r="C221" s="626" t="s">
        <v>23</v>
      </c>
      <c r="D221" s="605" t="s">
        <v>14</v>
      </c>
      <c r="E221" s="851" t="s">
        <v>221</v>
      </c>
      <c r="F221" s="686">
        <f t="shared" si="10"/>
        <v>876.40000000000009</v>
      </c>
      <c r="G221" s="636">
        <v>1051.68</v>
      </c>
      <c r="H221" s="1398"/>
    </row>
    <row r="222" spans="1:8" outlineLevel="1" x14ac:dyDescent="0.25">
      <c r="A222" s="729" t="s">
        <v>1610</v>
      </c>
      <c r="B222" s="749" t="s">
        <v>1613</v>
      </c>
      <c r="C222" s="625" t="s">
        <v>16</v>
      </c>
      <c r="D222" s="606" t="s">
        <v>14</v>
      </c>
      <c r="E222" s="852" t="s">
        <v>221</v>
      </c>
      <c r="F222" s="687">
        <f t="shared" si="10"/>
        <v>1032.5</v>
      </c>
      <c r="G222" s="634">
        <v>1239</v>
      </c>
      <c r="H222" s="1398"/>
    </row>
    <row r="223" spans="1:8" outlineLevel="1" x14ac:dyDescent="0.25">
      <c r="A223" s="730" t="s">
        <v>1611</v>
      </c>
      <c r="B223" s="750" t="s">
        <v>1614</v>
      </c>
      <c r="C223" s="576" t="s">
        <v>16</v>
      </c>
      <c r="D223" s="604" t="s">
        <v>14</v>
      </c>
      <c r="E223" s="850" t="s">
        <v>221</v>
      </c>
      <c r="F223" s="685">
        <f t="shared" si="10"/>
        <v>1215</v>
      </c>
      <c r="G223" s="611">
        <v>1458</v>
      </c>
      <c r="H223" s="1398"/>
    </row>
    <row r="224" spans="1:8" ht="14.4" outlineLevel="1" thickBot="1" x14ac:dyDescent="0.3">
      <c r="A224" s="732" t="s">
        <v>1612</v>
      </c>
      <c r="B224" s="759" t="s">
        <v>1615</v>
      </c>
      <c r="C224" s="626" t="s">
        <v>16</v>
      </c>
      <c r="D224" s="605" t="s">
        <v>14</v>
      </c>
      <c r="E224" s="851" t="s">
        <v>221</v>
      </c>
      <c r="F224" s="686">
        <f t="shared" si="10"/>
        <v>1415</v>
      </c>
      <c r="G224" s="636">
        <v>1698</v>
      </c>
      <c r="H224" s="1398"/>
    </row>
    <row r="225" spans="1:8" outlineLevel="1" x14ac:dyDescent="0.25">
      <c r="A225" s="729" t="s">
        <v>1617</v>
      </c>
      <c r="B225" s="749" t="s">
        <v>1616</v>
      </c>
      <c r="C225" s="625" t="s">
        <v>16</v>
      </c>
      <c r="D225" s="606" t="s">
        <v>14</v>
      </c>
      <c r="E225" s="852" t="s">
        <v>221</v>
      </c>
      <c r="F225" s="687">
        <f t="shared" si="10"/>
        <v>6165</v>
      </c>
      <c r="G225" s="634">
        <v>7398</v>
      </c>
      <c r="H225" s="1398"/>
    </row>
    <row r="226" spans="1:8" ht="14.4" outlineLevel="1" thickBot="1" x14ac:dyDescent="0.3">
      <c r="A226" s="732" t="s">
        <v>1618</v>
      </c>
      <c r="B226" s="759" t="s">
        <v>1619</v>
      </c>
      <c r="C226" s="626" t="s">
        <v>16</v>
      </c>
      <c r="D226" s="605" t="s">
        <v>14</v>
      </c>
      <c r="E226" s="851" t="s">
        <v>221</v>
      </c>
      <c r="F226" s="686">
        <f t="shared" si="10"/>
        <v>10830</v>
      </c>
      <c r="G226" s="636">
        <v>12996</v>
      </c>
      <c r="H226" s="1398"/>
    </row>
    <row r="227" spans="1:8" outlineLevel="1" x14ac:dyDescent="0.25">
      <c r="A227" s="729" t="s">
        <v>1622</v>
      </c>
      <c r="B227" s="749" t="s">
        <v>1620</v>
      </c>
      <c r="C227" s="625" t="s">
        <v>23</v>
      </c>
      <c r="D227" s="606" t="s">
        <v>14</v>
      </c>
      <c r="E227" s="852" t="s">
        <v>221</v>
      </c>
      <c r="F227" s="687">
        <f t="shared" si="10"/>
        <v>707.90000000000009</v>
      </c>
      <c r="G227" s="634">
        <v>849.48</v>
      </c>
      <c r="H227" s="1398"/>
    </row>
    <row r="228" spans="1:8" ht="13.2" customHeight="1" outlineLevel="1" thickBot="1" x14ac:dyDescent="0.3">
      <c r="A228" s="732" t="s">
        <v>1623</v>
      </c>
      <c r="B228" s="759" t="s">
        <v>1621</v>
      </c>
      <c r="C228" s="626" t="s">
        <v>23</v>
      </c>
      <c r="D228" s="605" t="s">
        <v>14</v>
      </c>
      <c r="E228" s="851" t="s">
        <v>221</v>
      </c>
      <c r="F228" s="686">
        <f t="shared" si="10"/>
        <v>785.40000000000009</v>
      </c>
      <c r="G228" s="636">
        <v>942.48</v>
      </c>
      <c r="H228" s="1398"/>
    </row>
    <row r="229" spans="1:8" ht="13.2" customHeight="1" outlineLevel="1" x14ac:dyDescent="0.25">
      <c r="A229" s="729" t="s">
        <v>1624</v>
      </c>
      <c r="B229" s="749" t="s">
        <v>1625</v>
      </c>
      <c r="C229" s="625" t="s">
        <v>23</v>
      </c>
      <c r="D229" s="606" t="s">
        <v>14</v>
      </c>
      <c r="E229" s="852" t="s">
        <v>221</v>
      </c>
      <c r="F229" s="687">
        <f t="shared" si="10"/>
        <v>352.8</v>
      </c>
      <c r="G229" s="634">
        <v>423.36</v>
      </c>
      <c r="H229" s="1398"/>
    </row>
    <row r="230" spans="1:8" ht="13.2" customHeight="1" outlineLevel="1" thickBot="1" x14ac:dyDescent="0.3">
      <c r="A230" s="732" t="s">
        <v>1627</v>
      </c>
      <c r="B230" s="759" t="s">
        <v>1626</v>
      </c>
      <c r="C230" s="626" t="s">
        <v>23</v>
      </c>
      <c r="D230" s="605" t="s">
        <v>14</v>
      </c>
      <c r="E230" s="851" t="s">
        <v>221</v>
      </c>
      <c r="F230" s="686">
        <f t="shared" si="10"/>
        <v>968</v>
      </c>
      <c r="G230" s="636">
        <v>1161.5999999999999</v>
      </c>
      <c r="H230" s="1398"/>
    </row>
    <row r="231" spans="1:8" ht="13.2" customHeight="1" outlineLevel="1" x14ac:dyDescent="0.25">
      <c r="A231" s="729" t="s">
        <v>1628</v>
      </c>
      <c r="B231" s="749" t="s">
        <v>1630</v>
      </c>
      <c r="C231" s="625" t="s">
        <v>23</v>
      </c>
      <c r="D231" s="606" t="s">
        <v>14</v>
      </c>
      <c r="E231" s="852" t="s">
        <v>221</v>
      </c>
      <c r="F231" s="687">
        <f t="shared" si="10"/>
        <v>1608.9</v>
      </c>
      <c r="G231" s="634">
        <v>1930.68</v>
      </c>
      <c r="H231" s="1398"/>
    </row>
    <row r="232" spans="1:8" ht="13.2" customHeight="1" outlineLevel="1" thickBot="1" x14ac:dyDescent="0.3">
      <c r="A232" s="732" t="s">
        <v>1629</v>
      </c>
      <c r="B232" s="759" t="s">
        <v>1631</v>
      </c>
      <c r="C232" s="626" t="s">
        <v>23</v>
      </c>
      <c r="D232" s="605" t="s">
        <v>14</v>
      </c>
      <c r="E232" s="851" t="s">
        <v>221</v>
      </c>
      <c r="F232" s="686">
        <f t="shared" si="10"/>
        <v>1686.4</v>
      </c>
      <c r="G232" s="636">
        <v>2023.68</v>
      </c>
      <c r="H232" s="1398"/>
    </row>
    <row r="233" spans="1:8" ht="13.2" customHeight="1" outlineLevel="1" x14ac:dyDescent="0.25">
      <c r="A233" s="729" t="s">
        <v>1636</v>
      </c>
      <c r="B233" s="749" t="s">
        <v>1632</v>
      </c>
      <c r="C233" s="625" t="s">
        <v>16</v>
      </c>
      <c r="D233" s="606" t="s">
        <v>14</v>
      </c>
      <c r="E233" s="852" t="s">
        <v>221</v>
      </c>
      <c r="F233" s="687">
        <f t="shared" si="10"/>
        <v>1548.75</v>
      </c>
      <c r="G233" s="634">
        <v>1858.5</v>
      </c>
      <c r="H233" s="1398"/>
    </row>
    <row r="234" spans="1:8" ht="13.2" customHeight="1" outlineLevel="1" x14ac:dyDescent="0.25">
      <c r="A234" s="730" t="s">
        <v>1634</v>
      </c>
      <c r="B234" s="750" t="s">
        <v>1633</v>
      </c>
      <c r="C234" s="576" t="s">
        <v>16</v>
      </c>
      <c r="D234" s="604" t="s">
        <v>14</v>
      </c>
      <c r="E234" s="850" t="s">
        <v>221</v>
      </c>
      <c r="F234" s="685">
        <f t="shared" si="10"/>
        <v>1822.5</v>
      </c>
      <c r="G234" s="611">
        <v>2187</v>
      </c>
      <c r="H234" s="1398"/>
    </row>
    <row r="235" spans="1:8" ht="14.4" outlineLevel="1" thickBot="1" x14ac:dyDescent="0.3">
      <c r="A235" s="732" t="s">
        <v>1637</v>
      </c>
      <c r="B235" s="759" t="s">
        <v>1635</v>
      </c>
      <c r="C235" s="626" t="s">
        <v>23</v>
      </c>
      <c r="D235" s="605" t="s">
        <v>14</v>
      </c>
      <c r="E235" s="851" t="s">
        <v>221</v>
      </c>
      <c r="F235" s="686">
        <f t="shared" si="10"/>
        <v>470</v>
      </c>
      <c r="G235" s="636">
        <v>564</v>
      </c>
      <c r="H235" s="1398"/>
    </row>
    <row r="236" spans="1:8" outlineLevel="1" x14ac:dyDescent="0.25">
      <c r="A236" s="729" t="s">
        <v>1638</v>
      </c>
      <c r="B236" s="749" t="s">
        <v>1640</v>
      </c>
      <c r="C236" s="625" t="s">
        <v>13</v>
      </c>
      <c r="D236" s="606" t="s">
        <v>14</v>
      </c>
      <c r="E236" s="852" t="s">
        <v>221</v>
      </c>
      <c r="F236" s="687">
        <f t="shared" si="10"/>
        <v>480</v>
      </c>
      <c r="G236" s="634">
        <v>576</v>
      </c>
      <c r="H236" s="1398"/>
    </row>
    <row r="237" spans="1:8" outlineLevel="1" x14ac:dyDescent="0.25">
      <c r="A237" s="730" t="s">
        <v>1639</v>
      </c>
      <c r="B237" s="750" t="s">
        <v>1641</v>
      </c>
      <c r="C237" s="576" t="s">
        <v>13</v>
      </c>
      <c r="D237" s="604" t="s">
        <v>14</v>
      </c>
      <c r="E237" s="850" t="s">
        <v>221</v>
      </c>
      <c r="F237" s="685">
        <f t="shared" si="10"/>
        <v>1325</v>
      </c>
      <c r="G237" s="611">
        <v>1590</v>
      </c>
      <c r="H237" s="1398"/>
    </row>
    <row r="238" spans="1:8" outlineLevel="1" x14ac:dyDescent="0.25">
      <c r="A238" s="738" t="s">
        <v>1654</v>
      </c>
      <c r="B238" s="770"/>
      <c r="C238" s="665"/>
      <c r="D238" s="666"/>
      <c r="E238" s="666"/>
      <c r="F238" s="692"/>
      <c r="G238" s="667"/>
      <c r="H238" s="1398"/>
    </row>
    <row r="239" spans="1:8" outlineLevel="1" x14ac:dyDescent="0.25">
      <c r="A239" s="730" t="s">
        <v>1642</v>
      </c>
      <c r="B239" s="750" t="s">
        <v>1648</v>
      </c>
      <c r="C239" s="576" t="s">
        <v>27</v>
      </c>
      <c r="D239" s="604" t="s">
        <v>14</v>
      </c>
      <c r="E239" s="852" t="s">
        <v>221</v>
      </c>
      <c r="F239" s="687">
        <f t="shared" si="10"/>
        <v>682.5</v>
      </c>
      <c r="G239" s="611">
        <v>819</v>
      </c>
      <c r="H239" s="1398"/>
    </row>
    <row r="240" spans="1:8" outlineLevel="1" x14ac:dyDescent="0.25">
      <c r="A240" s="730" t="s">
        <v>1643</v>
      </c>
      <c r="B240" s="750" t="s">
        <v>1649</v>
      </c>
      <c r="C240" s="576" t="s">
        <v>27</v>
      </c>
      <c r="D240" s="604" t="s">
        <v>14</v>
      </c>
      <c r="E240" s="850" t="s">
        <v>221</v>
      </c>
      <c r="F240" s="685">
        <f t="shared" si="10"/>
        <v>780</v>
      </c>
      <c r="G240" s="611">
        <v>936</v>
      </c>
      <c r="H240" s="1398"/>
    </row>
    <row r="241" spans="1:8" outlineLevel="1" x14ac:dyDescent="0.25">
      <c r="A241" s="730" t="s">
        <v>1644</v>
      </c>
      <c r="B241" s="750" t="s">
        <v>1650</v>
      </c>
      <c r="C241" s="576" t="s">
        <v>27</v>
      </c>
      <c r="D241" s="604" t="s">
        <v>14</v>
      </c>
      <c r="E241" s="850" t="s">
        <v>221</v>
      </c>
      <c r="F241" s="685">
        <f t="shared" si="10"/>
        <v>907.5</v>
      </c>
      <c r="G241" s="611">
        <v>1089</v>
      </c>
      <c r="H241" s="1398"/>
    </row>
    <row r="242" spans="1:8" outlineLevel="1" x14ac:dyDescent="0.25">
      <c r="A242" s="730" t="s">
        <v>1645</v>
      </c>
      <c r="B242" s="750" t="s">
        <v>1651</v>
      </c>
      <c r="C242" s="576" t="s">
        <v>27</v>
      </c>
      <c r="D242" s="604" t="s">
        <v>14</v>
      </c>
      <c r="E242" s="850" t="s">
        <v>221</v>
      </c>
      <c r="F242" s="685">
        <f t="shared" si="10"/>
        <v>997.5</v>
      </c>
      <c r="G242" s="611">
        <v>1197</v>
      </c>
      <c r="H242" s="1398"/>
    </row>
    <row r="243" spans="1:8" outlineLevel="1" x14ac:dyDescent="0.25">
      <c r="A243" s="730" t="s">
        <v>1646</v>
      </c>
      <c r="B243" s="750" t="s">
        <v>1652</v>
      </c>
      <c r="C243" s="576" t="s">
        <v>27</v>
      </c>
      <c r="D243" s="604" t="s">
        <v>14</v>
      </c>
      <c r="E243" s="850" t="s">
        <v>221</v>
      </c>
      <c r="F243" s="685">
        <f t="shared" si="10"/>
        <v>1520</v>
      </c>
      <c r="G243" s="611">
        <v>1824</v>
      </c>
      <c r="H243" s="1398"/>
    </row>
    <row r="244" spans="1:8" outlineLevel="1" x14ac:dyDescent="0.25">
      <c r="A244" s="730" t="s">
        <v>1647</v>
      </c>
      <c r="B244" s="750" t="s">
        <v>1653</v>
      </c>
      <c r="C244" s="576" t="s">
        <v>27</v>
      </c>
      <c r="D244" s="604" t="s">
        <v>14</v>
      </c>
      <c r="E244" s="850" t="s">
        <v>221</v>
      </c>
      <c r="F244" s="685">
        <f t="shared" si="10"/>
        <v>1657.5</v>
      </c>
      <c r="G244" s="611">
        <v>1989</v>
      </c>
      <c r="H244" s="1398"/>
    </row>
    <row r="245" spans="1:8" outlineLevel="1" x14ac:dyDescent="0.25">
      <c r="A245" s="738" t="s">
        <v>1655</v>
      </c>
      <c r="B245" s="770"/>
      <c r="C245" s="665"/>
      <c r="D245" s="666"/>
      <c r="E245" s="666"/>
      <c r="F245" s="692"/>
      <c r="G245" s="667"/>
      <c r="H245" s="1398"/>
    </row>
    <row r="246" spans="1:8" outlineLevel="1" x14ac:dyDescent="0.25">
      <c r="A246" s="730" t="s">
        <v>1656</v>
      </c>
      <c r="B246" s="750" t="s">
        <v>1657</v>
      </c>
      <c r="C246" s="576" t="s">
        <v>27</v>
      </c>
      <c r="D246" s="604" t="s">
        <v>14</v>
      </c>
      <c r="E246" s="852" t="s">
        <v>221</v>
      </c>
      <c r="F246" s="687">
        <f t="shared" si="10"/>
        <v>2780</v>
      </c>
      <c r="G246" s="611">
        <v>3336</v>
      </c>
      <c r="H246" s="1398"/>
    </row>
    <row r="247" spans="1:8" outlineLevel="1" x14ac:dyDescent="0.25">
      <c r="A247" s="730" t="s">
        <v>1659</v>
      </c>
      <c r="B247" s="750" t="s">
        <v>1658</v>
      </c>
      <c r="C247" s="576" t="s">
        <v>27</v>
      </c>
      <c r="D247" s="604" t="s">
        <v>14</v>
      </c>
      <c r="E247" s="850" t="s">
        <v>221</v>
      </c>
      <c r="F247" s="685">
        <f t="shared" si="10"/>
        <v>2880</v>
      </c>
      <c r="G247" s="611">
        <v>3456</v>
      </c>
      <c r="H247" s="1398"/>
    </row>
    <row r="248" spans="1:8" outlineLevel="1" x14ac:dyDescent="0.25">
      <c r="A248" s="730" t="s">
        <v>1660</v>
      </c>
      <c r="B248" s="750" t="s">
        <v>1662</v>
      </c>
      <c r="C248" s="576" t="s">
        <v>1227</v>
      </c>
      <c r="D248" s="604" t="s">
        <v>14</v>
      </c>
      <c r="E248" s="850" t="s">
        <v>221</v>
      </c>
      <c r="F248" s="685">
        <f t="shared" si="10"/>
        <v>4495</v>
      </c>
      <c r="G248" s="611">
        <v>5394</v>
      </c>
      <c r="H248" s="1398"/>
    </row>
    <row r="249" spans="1:8" outlineLevel="1" x14ac:dyDescent="0.25">
      <c r="A249" s="730" t="s">
        <v>1661</v>
      </c>
      <c r="B249" s="750" t="s">
        <v>1669</v>
      </c>
      <c r="C249" s="576" t="s">
        <v>1227</v>
      </c>
      <c r="D249" s="604" t="s">
        <v>14</v>
      </c>
      <c r="E249" s="850" t="s">
        <v>221</v>
      </c>
      <c r="F249" s="685">
        <f t="shared" si="10"/>
        <v>5330</v>
      </c>
      <c r="G249" s="611">
        <v>6396</v>
      </c>
      <c r="H249" s="1398"/>
    </row>
    <row r="250" spans="1:8" outlineLevel="1" x14ac:dyDescent="0.25">
      <c r="A250" s="730" t="s">
        <v>1663</v>
      </c>
      <c r="B250" s="750" t="s">
        <v>1668</v>
      </c>
      <c r="C250" s="576" t="s">
        <v>1227</v>
      </c>
      <c r="D250" s="604" t="s">
        <v>14</v>
      </c>
      <c r="E250" s="850" t="s">
        <v>221</v>
      </c>
      <c r="F250" s="685">
        <f t="shared" si="10"/>
        <v>5832.5</v>
      </c>
      <c r="G250" s="611">
        <v>6999</v>
      </c>
      <c r="H250" s="1398"/>
    </row>
    <row r="251" spans="1:8" outlineLevel="1" x14ac:dyDescent="0.25">
      <c r="A251" s="730" t="s">
        <v>1664</v>
      </c>
      <c r="B251" s="750" t="s">
        <v>1667</v>
      </c>
      <c r="C251" s="576" t="s">
        <v>1227</v>
      </c>
      <c r="D251" s="604" t="s">
        <v>14</v>
      </c>
      <c r="E251" s="850" t="s">
        <v>221</v>
      </c>
      <c r="F251" s="685">
        <f t="shared" si="10"/>
        <v>7745</v>
      </c>
      <c r="G251" s="611">
        <v>9294</v>
      </c>
      <c r="H251" s="1398"/>
    </row>
    <row r="252" spans="1:8" ht="14.4" outlineLevel="1" thickBot="1" x14ac:dyDescent="0.3">
      <c r="A252" s="732" t="s">
        <v>1665</v>
      </c>
      <c r="B252" s="759" t="s">
        <v>1666</v>
      </c>
      <c r="C252" s="626" t="s">
        <v>1227</v>
      </c>
      <c r="D252" s="605" t="s">
        <v>14</v>
      </c>
      <c r="E252" s="851" t="s">
        <v>221</v>
      </c>
      <c r="F252" s="686">
        <f t="shared" si="10"/>
        <v>8330</v>
      </c>
      <c r="G252" s="636">
        <v>9996</v>
      </c>
      <c r="H252" s="1398"/>
    </row>
    <row r="253" spans="1:8" outlineLevel="1" x14ac:dyDescent="0.25">
      <c r="A253" s="729" t="s">
        <v>1676</v>
      </c>
      <c r="B253" s="749" t="s">
        <v>1670</v>
      </c>
      <c r="C253" s="627" t="s">
        <v>17</v>
      </c>
      <c r="D253" s="606" t="s">
        <v>14</v>
      </c>
      <c r="E253" s="852" t="s">
        <v>221</v>
      </c>
      <c r="F253" s="687">
        <f t="shared" si="10"/>
        <v>2290</v>
      </c>
      <c r="G253" s="634">
        <v>2748</v>
      </c>
      <c r="H253" s="1398"/>
    </row>
    <row r="254" spans="1:8" outlineLevel="1" x14ac:dyDescent="0.25">
      <c r="A254" s="730" t="s">
        <v>1677</v>
      </c>
      <c r="B254" s="750" t="s">
        <v>1671</v>
      </c>
      <c r="C254" s="584" t="s">
        <v>17</v>
      </c>
      <c r="D254" s="604" t="s">
        <v>14</v>
      </c>
      <c r="E254" s="850" t="s">
        <v>221</v>
      </c>
      <c r="F254" s="685">
        <f t="shared" si="10"/>
        <v>3865</v>
      </c>
      <c r="G254" s="611">
        <v>4638</v>
      </c>
      <c r="H254" s="1398"/>
    </row>
    <row r="255" spans="1:8" outlineLevel="1" x14ac:dyDescent="0.25">
      <c r="A255" s="730" t="s">
        <v>1678</v>
      </c>
      <c r="B255" s="750" t="s">
        <v>1672</v>
      </c>
      <c r="C255" s="584" t="s">
        <v>17</v>
      </c>
      <c r="D255" s="604" t="s">
        <v>14</v>
      </c>
      <c r="E255" s="850" t="s">
        <v>221</v>
      </c>
      <c r="F255" s="685">
        <f t="shared" si="10"/>
        <v>4265</v>
      </c>
      <c r="G255" s="611">
        <v>5118</v>
      </c>
      <c r="H255" s="1398"/>
    </row>
    <row r="256" spans="1:8" outlineLevel="1" x14ac:dyDescent="0.25">
      <c r="A256" s="730" t="s">
        <v>1679</v>
      </c>
      <c r="B256" s="750" t="s">
        <v>1673</v>
      </c>
      <c r="C256" s="584" t="s">
        <v>17</v>
      </c>
      <c r="D256" s="604" t="s">
        <v>14</v>
      </c>
      <c r="E256" s="850" t="s">
        <v>221</v>
      </c>
      <c r="F256" s="685">
        <f t="shared" si="10"/>
        <v>4850</v>
      </c>
      <c r="G256" s="611">
        <v>5820</v>
      </c>
      <c r="H256" s="1398"/>
    </row>
    <row r="257" spans="1:8" outlineLevel="1" x14ac:dyDescent="0.25">
      <c r="A257" s="730" t="s">
        <v>1680</v>
      </c>
      <c r="B257" s="750" t="s">
        <v>1674</v>
      </c>
      <c r="C257" s="584" t="s">
        <v>17</v>
      </c>
      <c r="D257" s="604" t="s">
        <v>14</v>
      </c>
      <c r="E257" s="850" t="s">
        <v>221</v>
      </c>
      <c r="F257" s="685">
        <f t="shared" si="10"/>
        <v>7450</v>
      </c>
      <c r="G257" s="611">
        <v>8940</v>
      </c>
      <c r="H257" s="1398"/>
    </row>
    <row r="258" spans="1:8" ht="14.4" outlineLevel="1" thickBot="1" x14ac:dyDescent="0.3">
      <c r="A258" s="732" t="s">
        <v>1681</v>
      </c>
      <c r="B258" s="759" t="s">
        <v>1675</v>
      </c>
      <c r="C258" s="629" t="s">
        <v>17</v>
      </c>
      <c r="D258" s="605" t="s">
        <v>14</v>
      </c>
      <c r="E258" s="851" t="s">
        <v>221</v>
      </c>
      <c r="F258" s="686">
        <f t="shared" si="10"/>
        <v>8025</v>
      </c>
      <c r="G258" s="636">
        <v>9630</v>
      </c>
      <c r="H258" s="1398"/>
    </row>
    <row r="259" spans="1:8" outlineLevel="1" x14ac:dyDescent="0.25">
      <c r="A259" s="729" t="s">
        <v>1684</v>
      </c>
      <c r="B259" s="749" t="s">
        <v>1682</v>
      </c>
      <c r="C259" s="647" t="s">
        <v>1250</v>
      </c>
      <c r="D259" s="606" t="s">
        <v>14</v>
      </c>
      <c r="E259" s="852" t="s">
        <v>221</v>
      </c>
      <c r="F259" s="687">
        <f t="shared" si="10"/>
        <v>4845</v>
      </c>
      <c r="G259" s="634">
        <v>5814</v>
      </c>
      <c r="H259" s="1398"/>
    </row>
    <row r="260" spans="1:8" outlineLevel="1" x14ac:dyDescent="0.25">
      <c r="A260" s="730" t="s">
        <v>1685</v>
      </c>
      <c r="B260" s="749" t="s">
        <v>1683</v>
      </c>
      <c r="C260" s="589" t="s">
        <v>1250</v>
      </c>
      <c r="D260" s="604" t="s">
        <v>14</v>
      </c>
      <c r="E260" s="850" t="s">
        <v>221</v>
      </c>
      <c r="F260" s="685">
        <f t="shared" ref="F260:F262" si="11">G260/1.2</f>
        <v>4945</v>
      </c>
      <c r="G260" s="611">
        <v>5934</v>
      </c>
      <c r="H260" s="1398"/>
    </row>
    <row r="261" spans="1:8" outlineLevel="1" x14ac:dyDescent="0.25">
      <c r="A261" s="730" t="s">
        <v>1686</v>
      </c>
      <c r="B261" s="749" t="s">
        <v>1688</v>
      </c>
      <c r="C261" s="589" t="s">
        <v>1250</v>
      </c>
      <c r="D261" s="604" t="s">
        <v>14</v>
      </c>
      <c r="E261" s="850" t="s">
        <v>221</v>
      </c>
      <c r="F261" s="685">
        <f t="shared" si="11"/>
        <v>6925</v>
      </c>
      <c r="G261" s="611">
        <v>8310</v>
      </c>
      <c r="H261" s="1398"/>
    </row>
    <row r="262" spans="1:8" outlineLevel="1" x14ac:dyDescent="0.25">
      <c r="A262" s="730" t="s">
        <v>1687</v>
      </c>
      <c r="B262" s="749" t="s">
        <v>1689</v>
      </c>
      <c r="C262" s="589" t="s">
        <v>1250</v>
      </c>
      <c r="D262" s="604" t="s">
        <v>14</v>
      </c>
      <c r="E262" s="850" t="s">
        <v>221</v>
      </c>
      <c r="F262" s="685">
        <f t="shared" si="11"/>
        <v>7760</v>
      </c>
      <c r="G262" s="611">
        <v>9312</v>
      </c>
      <c r="H262" s="1398"/>
    </row>
    <row r="263" spans="1:8" outlineLevel="1" x14ac:dyDescent="0.25">
      <c r="A263" s="738" t="s">
        <v>1690</v>
      </c>
      <c r="B263" s="770"/>
      <c r="C263" s="665"/>
      <c r="D263" s="666"/>
      <c r="E263" s="666"/>
      <c r="F263" s="692"/>
      <c r="G263" s="667"/>
      <c r="H263" s="1398"/>
    </row>
    <row r="264" spans="1:8" outlineLevel="1" x14ac:dyDescent="0.25">
      <c r="A264" s="730" t="s">
        <v>1691</v>
      </c>
      <c r="B264" s="750" t="s">
        <v>1697</v>
      </c>
      <c r="C264" s="576" t="s">
        <v>27</v>
      </c>
      <c r="D264" s="604" t="s">
        <v>14</v>
      </c>
      <c r="E264" s="852" t="s">
        <v>221</v>
      </c>
      <c r="F264" s="687">
        <f t="shared" ref="F264:F309" si="12">G264/1.2</f>
        <v>1245</v>
      </c>
      <c r="G264" s="611">
        <v>1494</v>
      </c>
      <c r="H264" s="1398"/>
    </row>
    <row r="265" spans="1:8" outlineLevel="1" x14ac:dyDescent="0.25">
      <c r="A265" s="730" t="s">
        <v>1692</v>
      </c>
      <c r="B265" s="750" t="s">
        <v>1698</v>
      </c>
      <c r="C265" s="576" t="s">
        <v>27</v>
      </c>
      <c r="D265" s="604" t="s">
        <v>14</v>
      </c>
      <c r="E265" s="850" t="s">
        <v>221</v>
      </c>
      <c r="F265" s="685">
        <f t="shared" si="12"/>
        <v>1332.5</v>
      </c>
      <c r="G265" s="611">
        <v>1599</v>
      </c>
      <c r="H265" s="1398"/>
    </row>
    <row r="266" spans="1:8" outlineLevel="1" x14ac:dyDescent="0.25">
      <c r="A266" s="730" t="s">
        <v>1693</v>
      </c>
      <c r="B266" s="750" t="s">
        <v>1699</v>
      </c>
      <c r="C266" s="576" t="s">
        <v>27</v>
      </c>
      <c r="D266" s="604" t="s">
        <v>14</v>
      </c>
      <c r="E266" s="850" t="s">
        <v>221</v>
      </c>
      <c r="F266" s="685">
        <f t="shared" si="12"/>
        <v>1497.5</v>
      </c>
      <c r="G266" s="611">
        <v>1797</v>
      </c>
      <c r="H266" s="1398"/>
    </row>
    <row r="267" spans="1:8" outlineLevel="1" x14ac:dyDescent="0.25">
      <c r="A267" s="730" t="s">
        <v>1694</v>
      </c>
      <c r="B267" s="750" t="s">
        <v>1700</v>
      </c>
      <c r="C267" s="576" t="s">
        <v>27</v>
      </c>
      <c r="D267" s="604" t="s">
        <v>14</v>
      </c>
      <c r="E267" s="850" t="s">
        <v>221</v>
      </c>
      <c r="F267" s="685">
        <f t="shared" si="12"/>
        <v>1665</v>
      </c>
      <c r="G267" s="611">
        <v>1998</v>
      </c>
      <c r="H267" s="1398"/>
    </row>
    <row r="268" spans="1:8" outlineLevel="1" x14ac:dyDescent="0.25">
      <c r="A268" s="730" t="s">
        <v>1695</v>
      </c>
      <c r="B268" s="750" t="s">
        <v>1701</v>
      </c>
      <c r="C268" s="576" t="s">
        <v>27</v>
      </c>
      <c r="D268" s="604" t="s">
        <v>14</v>
      </c>
      <c r="E268" s="850" t="s">
        <v>221</v>
      </c>
      <c r="F268" s="685">
        <f t="shared" si="12"/>
        <v>2497.5</v>
      </c>
      <c r="G268" s="611">
        <v>2997</v>
      </c>
      <c r="H268" s="1398"/>
    </row>
    <row r="269" spans="1:8" ht="14.4" outlineLevel="1" thickBot="1" x14ac:dyDescent="0.3">
      <c r="A269" s="732" t="s">
        <v>1696</v>
      </c>
      <c r="B269" s="759" t="s">
        <v>1702</v>
      </c>
      <c r="C269" s="648" t="s">
        <v>27</v>
      </c>
      <c r="D269" s="605" t="s">
        <v>14</v>
      </c>
      <c r="E269" s="851" t="s">
        <v>221</v>
      </c>
      <c r="F269" s="686">
        <f t="shared" si="12"/>
        <v>2665</v>
      </c>
      <c r="G269" s="636">
        <v>3198</v>
      </c>
      <c r="H269" s="1398"/>
    </row>
    <row r="270" spans="1:8" outlineLevel="1" x14ac:dyDescent="0.3">
      <c r="A270" s="729" t="s">
        <v>304</v>
      </c>
      <c r="B270" s="752" t="s">
        <v>1704</v>
      </c>
      <c r="C270" s="647" t="s">
        <v>1250</v>
      </c>
      <c r="D270" s="606" t="s">
        <v>14</v>
      </c>
      <c r="E270" s="852" t="s">
        <v>221</v>
      </c>
      <c r="F270" s="687">
        <f t="shared" si="12"/>
        <v>8945</v>
      </c>
      <c r="G270" s="634">
        <v>10734</v>
      </c>
      <c r="H270" s="1398"/>
    </row>
    <row r="271" spans="1:8" outlineLevel="1" x14ac:dyDescent="0.3">
      <c r="A271" s="730" t="s">
        <v>306</v>
      </c>
      <c r="B271" s="753" t="s">
        <v>1703</v>
      </c>
      <c r="C271" s="589" t="s">
        <v>1250</v>
      </c>
      <c r="D271" s="604" t="s">
        <v>14</v>
      </c>
      <c r="E271" s="850" t="s">
        <v>221</v>
      </c>
      <c r="F271" s="685">
        <f t="shared" si="12"/>
        <v>9045</v>
      </c>
      <c r="G271" s="611">
        <v>10854</v>
      </c>
      <c r="H271" s="1398"/>
    </row>
    <row r="272" spans="1:8" outlineLevel="1" x14ac:dyDescent="0.3">
      <c r="A272" s="730" t="s">
        <v>308</v>
      </c>
      <c r="B272" s="753" t="s">
        <v>1705</v>
      </c>
      <c r="C272" s="589" t="s">
        <v>1250</v>
      </c>
      <c r="D272" s="604" t="s">
        <v>14</v>
      </c>
      <c r="E272" s="850" t="s">
        <v>221</v>
      </c>
      <c r="F272" s="685">
        <f t="shared" si="12"/>
        <v>10665</v>
      </c>
      <c r="G272" s="611">
        <v>12798</v>
      </c>
      <c r="H272" s="1398"/>
    </row>
    <row r="273" spans="1:8" outlineLevel="1" x14ac:dyDescent="0.3">
      <c r="A273" s="730" t="s">
        <v>310</v>
      </c>
      <c r="B273" s="753" t="s">
        <v>1706</v>
      </c>
      <c r="C273" s="589" t="s">
        <v>1250</v>
      </c>
      <c r="D273" s="604" t="s">
        <v>14</v>
      </c>
      <c r="E273" s="850" t="s">
        <v>221</v>
      </c>
      <c r="F273" s="685">
        <f t="shared" si="12"/>
        <v>11495</v>
      </c>
      <c r="G273" s="611">
        <v>13794</v>
      </c>
      <c r="H273" s="1398"/>
    </row>
    <row r="274" spans="1:8" outlineLevel="1" x14ac:dyDescent="0.3">
      <c r="A274" s="730" t="s">
        <v>312</v>
      </c>
      <c r="B274" s="753" t="s">
        <v>1707</v>
      </c>
      <c r="C274" s="589" t="s">
        <v>1250</v>
      </c>
      <c r="D274" s="604" t="s">
        <v>14</v>
      </c>
      <c r="E274" s="850" t="s">
        <v>221</v>
      </c>
      <c r="F274" s="685">
        <f t="shared" si="12"/>
        <v>11997.5</v>
      </c>
      <c r="G274" s="611">
        <v>14397</v>
      </c>
      <c r="H274" s="1398"/>
    </row>
    <row r="275" spans="1:8" outlineLevel="1" x14ac:dyDescent="0.3">
      <c r="A275" s="730" t="s">
        <v>314</v>
      </c>
      <c r="B275" s="753" t="s">
        <v>1708</v>
      </c>
      <c r="C275" s="590" t="s">
        <v>537</v>
      </c>
      <c r="D275" s="604" t="s">
        <v>14</v>
      </c>
      <c r="E275" s="850" t="s">
        <v>221</v>
      </c>
      <c r="F275" s="685">
        <f t="shared" si="12"/>
        <v>18575</v>
      </c>
      <c r="G275" s="611">
        <v>22290</v>
      </c>
      <c r="H275" s="1398"/>
    </row>
    <row r="276" spans="1:8" outlineLevel="1" x14ac:dyDescent="0.3">
      <c r="A276" s="730" t="s">
        <v>316</v>
      </c>
      <c r="B276" s="753" t="s">
        <v>1709</v>
      </c>
      <c r="C276" s="590" t="s">
        <v>537</v>
      </c>
      <c r="D276" s="604" t="s">
        <v>14</v>
      </c>
      <c r="E276" s="850" t="s">
        <v>221</v>
      </c>
      <c r="F276" s="685">
        <f t="shared" si="12"/>
        <v>19160</v>
      </c>
      <c r="G276" s="611">
        <v>22992</v>
      </c>
      <c r="H276" s="1398"/>
    </row>
    <row r="277" spans="1:8" ht="14.4" outlineLevel="1" thickBot="1" x14ac:dyDescent="0.35">
      <c r="A277" s="732" t="s">
        <v>678</v>
      </c>
      <c r="B277" s="754" t="s">
        <v>1710</v>
      </c>
      <c r="C277" s="650" t="s">
        <v>537</v>
      </c>
      <c r="D277" s="605" t="s">
        <v>14</v>
      </c>
      <c r="E277" s="851" t="s">
        <v>221</v>
      </c>
      <c r="F277" s="686">
        <f t="shared" si="12"/>
        <v>19650</v>
      </c>
      <c r="G277" s="636">
        <v>23580</v>
      </c>
      <c r="H277" s="1398"/>
    </row>
    <row r="278" spans="1:8" outlineLevel="1" x14ac:dyDescent="0.3">
      <c r="A278" s="729" t="s">
        <v>680</v>
      </c>
      <c r="B278" s="752" t="s">
        <v>1711</v>
      </c>
      <c r="C278" s="649" t="s">
        <v>537</v>
      </c>
      <c r="D278" s="606" t="s">
        <v>14</v>
      </c>
      <c r="E278" s="852" t="s">
        <v>221</v>
      </c>
      <c r="F278" s="687">
        <f t="shared" si="12"/>
        <v>42080</v>
      </c>
      <c r="G278" s="634">
        <v>50496</v>
      </c>
      <c r="H278" s="1398"/>
    </row>
    <row r="279" spans="1:8" outlineLevel="1" x14ac:dyDescent="0.3">
      <c r="A279" s="730" t="s">
        <v>681</v>
      </c>
      <c r="B279" s="753" t="s">
        <v>1712</v>
      </c>
      <c r="C279" s="590" t="s">
        <v>537</v>
      </c>
      <c r="D279" s="604" t="s">
        <v>14</v>
      </c>
      <c r="E279" s="850" t="s">
        <v>221</v>
      </c>
      <c r="F279" s="685">
        <f t="shared" si="12"/>
        <v>47912.5</v>
      </c>
      <c r="G279" s="611">
        <v>57495</v>
      </c>
      <c r="H279" s="1398"/>
    </row>
    <row r="280" spans="1:8" ht="14.4" outlineLevel="1" thickBot="1" x14ac:dyDescent="0.35">
      <c r="A280" s="732" t="s">
        <v>682</v>
      </c>
      <c r="B280" s="754" t="s">
        <v>1713</v>
      </c>
      <c r="C280" s="650" t="s">
        <v>537</v>
      </c>
      <c r="D280" s="605" t="s">
        <v>14</v>
      </c>
      <c r="E280" s="851" t="s">
        <v>221</v>
      </c>
      <c r="F280" s="686">
        <f t="shared" si="12"/>
        <v>54062.5</v>
      </c>
      <c r="G280" s="636">
        <v>64875</v>
      </c>
      <c r="H280" s="1398"/>
    </row>
    <row r="281" spans="1:8" outlineLevel="1" x14ac:dyDescent="0.3">
      <c r="A281" s="730" t="s">
        <v>318</v>
      </c>
      <c r="B281" s="753" t="s">
        <v>1714</v>
      </c>
      <c r="C281" s="584" t="s">
        <v>575</v>
      </c>
      <c r="D281" s="604" t="s">
        <v>14</v>
      </c>
      <c r="E281" s="850" t="s">
        <v>221</v>
      </c>
      <c r="F281" s="685">
        <f t="shared" si="12"/>
        <v>8455</v>
      </c>
      <c r="G281" s="611">
        <v>10146</v>
      </c>
      <c r="H281" s="1398"/>
    </row>
    <row r="282" spans="1:8" outlineLevel="1" x14ac:dyDescent="0.3">
      <c r="A282" s="730" t="s">
        <v>319</v>
      </c>
      <c r="B282" s="753" t="s">
        <v>1715</v>
      </c>
      <c r="C282" s="584" t="s">
        <v>575</v>
      </c>
      <c r="D282" s="604" t="s">
        <v>14</v>
      </c>
      <c r="E282" s="850" t="s">
        <v>221</v>
      </c>
      <c r="F282" s="685">
        <f t="shared" si="12"/>
        <v>9995</v>
      </c>
      <c r="G282" s="611">
        <v>11994</v>
      </c>
      <c r="H282" s="1398"/>
    </row>
    <row r="283" spans="1:8" outlineLevel="1" x14ac:dyDescent="0.3">
      <c r="A283" s="730" t="s">
        <v>320</v>
      </c>
      <c r="B283" s="753" t="s">
        <v>1716</v>
      </c>
      <c r="C283" s="584" t="s">
        <v>575</v>
      </c>
      <c r="D283" s="604" t="s">
        <v>14</v>
      </c>
      <c r="E283" s="850" t="s">
        <v>221</v>
      </c>
      <c r="F283" s="685">
        <f t="shared" si="12"/>
        <v>10430</v>
      </c>
      <c r="G283" s="611">
        <v>12516</v>
      </c>
      <c r="H283" s="1398"/>
    </row>
    <row r="284" spans="1:8" outlineLevel="1" x14ac:dyDescent="0.3">
      <c r="A284" s="730" t="s">
        <v>321</v>
      </c>
      <c r="B284" s="753" t="s">
        <v>1717</v>
      </c>
      <c r="C284" s="584" t="s">
        <v>575</v>
      </c>
      <c r="D284" s="604" t="s">
        <v>14</v>
      </c>
      <c r="E284" s="850" t="s">
        <v>221</v>
      </c>
      <c r="F284" s="685">
        <f t="shared" si="12"/>
        <v>11015</v>
      </c>
      <c r="G284" s="611">
        <v>13218</v>
      </c>
      <c r="H284" s="1398"/>
    </row>
    <row r="285" spans="1:8" outlineLevel="1" x14ac:dyDescent="0.3">
      <c r="A285" s="730" t="s">
        <v>322</v>
      </c>
      <c r="B285" s="753" t="s">
        <v>1718</v>
      </c>
      <c r="C285" s="584" t="s">
        <v>575</v>
      </c>
      <c r="D285" s="604" t="s">
        <v>14</v>
      </c>
      <c r="E285" s="850" t="s">
        <v>221</v>
      </c>
      <c r="F285" s="685">
        <f t="shared" si="12"/>
        <v>18280</v>
      </c>
      <c r="G285" s="611">
        <v>21936</v>
      </c>
      <c r="H285" s="1398"/>
    </row>
    <row r="286" spans="1:8" outlineLevel="1" x14ac:dyDescent="0.3">
      <c r="A286" s="730" t="s">
        <v>323</v>
      </c>
      <c r="B286" s="753" t="s">
        <v>1719</v>
      </c>
      <c r="C286" s="584" t="s">
        <v>575</v>
      </c>
      <c r="D286" s="604" t="s">
        <v>14</v>
      </c>
      <c r="E286" s="850" t="s">
        <v>221</v>
      </c>
      <c r="F286" s="685">
        <f t="shared" si="12"/>
        <v>18855</v>
      </c>
      <c r="G286" s="611">
        <v>22626</v>
      </c>
      <c r="H286" s="1398"/>
    </row>
    <row r="287" spans="1:8" outlineLevel="1" x14ac:dyDescent="0.3">
      <c r="A287" s="730" t="s">
        <v>686</v>
      </c>
      <c r="B287" s="753" t="s">
        <v>1720</v>
      </c>
      <c r="C287" s="584" t="s">
        <v>575</v>
      </c>
      <c r="D287" s="604" t="s">
        <v>14</v>
      </c>
      <c r="E287" s="850" t="s">
        <v>221</v>
      </c>
      <c r="F287" s="685">
        <f t="shared" si="12"/>
        <v>19605</v>
      </c>
      <c r="G287" s="611">
        <v>23526</v>
      </c>
      <c r="H287" s="1398"/>
    </row>
    <row r="288" spans="1:8" outlineLevel="1" x14ac:dyDescent="0.25">
      <c r="A288" s="738" t="s">
        <v>1721</v>
      </c>
      <c r="B288" s="770"/>
      <c r="C288" s="665"/>
      <c r="D288" s="666"/>
      <c r="E288" s="666"/>
      <c r="F288" s="692"/>
      <c r="G288" s="667"/>
      <c r="H288" s="1398"/>
    </row>
    <row r="289" spans="1:8" outlineLevel="1" x14ac:dyDescent="0.25">
      <c r="A289" s="730" t="s">
        <v>1724</v>
      </c>
      <c r="B289" s="750" t="s">
        <v>1722</v>
      </c>
      <c r="C289" s="589" t="s">
        <v>27</v>
      </c>
      <c r="D289" s="604" t="s">
        <v>14</v>
      </c>
      <c r="E289" s="850" t="s">
        <v>221</v>
      </c>
      <c r="F289" s="685">
        <f t="shared" si="12"/>
        <v>707.5</v>
      </c>
      <c r="G289" s="611">
        <v>849</v>
      </c>
      <c r="H289" s="1398"/>
    </row>
    <row r="290" spans="1:8" ht="14.4" outlineLevel="1" thickBot="1" x14ac:dyDescent="0.3">
      <c r="A290" s="732" t="s">
        <v>1725</v>
      </c>
      <c r="B290" s="759" t="s">
        <v>1723</v>
      </c>
      <c r="C290" s="651" t="s">
        <v>27</v>
      </c>
      <c r="D290" s="605" t="s">
        <v>14</v>
      </c>
      <c r="E290" s="851" t="s">
        <v>221</v>
      </c>
      <c r="F290" s="686">
        <f t="shared" si="12"/>
        <v>872.5</v>
      </c>
      <c r="G290" s="636">
        <v>1047</v>
      </c>
      <c r="H290" s="1398"/>
    </row>
    <row r="291" spans="1:8" outlineLevel="1" x14ac:dyDescent="0.25">
      <c r="A291" s="729" t="s">
        <v>1726</v>
      </c>
      <c r="B291" s="749" t="s">
        <v>1732</v>
      </c>
      <c r="C291" s="647" t="s">
        <v>27</v>
      </c>
      <c r="D291" s="606" t="s">
        <v>14</v>
      </c>
      <c r="E291" s="850" t="s">
        <v>221</v>
      </c>
      <c r="F291" s="685">
        <f t="shared" si="12"/>
        <v>1015</v>
      </c>
      <c r="G291" s="634">
        <v>1218</v>
      </c>
      <c r="H291" s="1398"/>
    </row>
    <row r="292" spans="1:8" outlineLevel="1" x14ac:dyDescent="0.25">
      <c r="A292" s="730" t="s">
        <v>1727</v>
      </c>
      <c r="B292" s="750" t="s">
        <v>1731</v>
      </c>
      <c r="C292" s="589" t="s">
        <v>27</v>
      </c>
      <c r="D292" s="604" t="s">
        <v>14</v>
      </c>
      <c r="E292" s="850" t="s">
        <v>221</v>
      </c>
      <c r="F292" s="685">
        <f t="shared" si="12"/>
        <v>1080</v>
      </c>
      <c r="G292" s="611">
        <v>1296</v>
      </c>
      <c r="H292" s="1398"/>
    </row>
    <row r="293" spans="1:8" outlineLevel="1" x14ac:dyDescent="0.25">
      <c r="A293" s="730" t="s">
        <v>1728</v>
      </c>
      <c r="B293" s="750" t="s">
        <v>1733</v>
      </c>
      <c r="C293" s="589" t="s">
        <v>27</v>
      </c>
      <c r="D293" s="604" t="s">
        <v>14</v>
      </c>
      <c r="E293" s="850" t="s">
        <v>221</v>
      </c>
      <c r="F293" s="685">
        <f t="shared" si="12"/>
        <v>1305</v>
      </c>
      <c r="G293" s="611">
        <v>1566</v>
      </c>
      <c r="H293" s="1398"/>
    </row>
    <row r="294" spans="1:8" outlineLevel="1" x14ac:dyDescent="0.25">
      <c r="A294" s="730" t="s">
        <v>1729</v>
      </c>
      <c r="B294" s="750" t="s">
        <v>1734</v>
      </c>
      <c r="C294" s="589" t="s">
        <v>27</v>
      </c>
      <c r="D294" s="604" t="s">
        <v>14</v>
      </c>
      <c r="E294" s="850" t="s">
        <v>221</v>
      </c>
      <c r="F294" s="685">
        <f t="shared" si="12"/>
        <v>1455</v>
      </c>
      <c r="G294" s="611">
        <v>1746</v>
      </c>
      <c r="H294" s="1398"/>
    </row>
    <row r="295" spans="1:8" ht="14.4" outlineLevel="1" thickBot="1" x14ac:dyDescent="0.3">
      <c r="A295" s="732" t="s">
        <v>1730</v>
      </c>
      <c r="B295" s="759" t="s">
        <v>1735</v>
      </c>
      <c r="C295" s="651" t="s">
        <v>27</v>
      </c>
      <c r="D295" s="605" t="s">
        <v>14</v>
      </c>
      <c r="E295" s="851" t="s">
        <v>221</v>
      </c>
      <c r="F295" s="686">
        <f t="shared" si="12"/>
        <v>1637.5</v>
      </c>
      <c r="G295" s="636">
        <v>1965</v>
      </c>
      <c r="H295" s="1398"/>
    </row>
    <row r="296" spans="1:8" outlineLevel="1" x14ac:dyDescent="0.3">
      <c r="A296" s="729" t="s">
        <v>338</v>
      </c>
      <c r="B296" s="752" t="s">
        <v>1736</v>
      </c>
      <c r="C296" s="647" t="s">
        <v>1250</v>
      </c>
      <c r="D296" s="606" t="s">
        <v>14</v>
      </c>
      <c r="E296" s="850" t="s">
        <v>221</v>
      </c>
      <c r="F296" s="685">
        <f t="shared" si="12"/>
        <v>6080</v>
      </c>
      <c r="G296" s="634">
        <v>7296</v>
      </c>
      <c r="H296" s="1398"/>
    </row>
    <row r="297" spans="1:8" outlineLevel="1" x14ac:dyDescent="0.3">
      <c r="A297" s="730" t="s">
        <v>339</v>
      </c>
      <c r="B297" s="753" t="s">
        <v>1737</v>
      </c>
      <c r="C297" s="589" t="s">
        <v>1250</v>
      </c>
      <c r="D297" s="604" t="s">
        <v>14</v>
      </c>
      <c r="E297" s="850" t="s">
        <v>221</v>
      </c>
      <c r="F297" s="685">
        <f t="shared" si="12"/>
        <v>6352.5</v>
      </c>
      <c r="G297" s="611">
        <v>7623</v>
      </c>
      <c r="H297" s="1398"/>
    </row>
    <row r="298" spans="1:8" outlineLevel="1" x14ac:dyDescent="0.3">
      <c r="A298" s="730" t="s">
        <v>340</v>
      </c>
      <c r="B298" s="753" t="s">
        <v>1738</v>
      </c>
      <c r="C298" s="589" t="s">
        <v>1250</v>
      </c>
      <c r="D298" s="604" t="s">
        <v>14</v>
      </c>
      <c r="E298" s="850" t="s">
        <v>221</v>
      </c>
      <c r="F298" s="685">
        <f t="shared" si="12"/>
        <v>7995</v>
      </c>
      <c r="G298" s="611">
        <v>9594</v>
      </c>
      <c r="H298" s="1398"/>
    </row>
    <row r="299" spans="1:8" outlineLevel="1" x14ac:dyDescent="0.3">
      <c r="A299" s="730" t="s">
        <v>341</v>
      </c>
      <c r="B299" s="753" t="s">
        <v>1739</v>
      </c>
      <c r="C299" s="589" t="s">
        <v>1250</v>
      </c>
      <c r="D299" s="604" t="s">
        <v>14</v>
      </c>
      <c r="E299" s="850" t="s">
        <v>221</v>
      </c>
      <c r="F299" s="685">
        <f t="shared" si="12"/>
        <v>9520</v>
      </c>
      <c r="G299" s="611">
        <v>11424</v>
      </c>
      <c r="H299" s="1398"/>
    </row>
    <row r="300" spans="1:8" outlineLevel="1" x14ac:dyDescent="0.25">
      <c r="A300" s="738" t="s">
        <v>1740</v>
      </c>
      <c r="B300" s="770"/>
      <c r="C300" s="665"/>
      <c r="D300" s="666"/>
      <c r="E300" s="666"/>
      <c r="F300" s="692"/>
      <c r="G300" s="667"/>
      <c r="H300" s="1398"/>
    </row>
    <row r="301" spans="1:8" outlineLevel="1" x14ac:dyDescent="0.25">
      <c r="A301" s="730" t="s">
        <v>342</v>
      </c>
      <c r="B301" s="750" t="s">
        <v>1741</v>
      </c>
      <c r="C301" s="576" t="s">
        <v>27</v>
      </c>
      <c r="D301" s="604" t="s">
        <v>14</v>
      </c>
      <c r="E301" s="850" t="s">
        <v>221</v>
      </c>
      <c r="F301" s="685">
        <f t="shared" si="12"/>
        <v>1282.5</v>
      </c>
      <c r="G301" s="611">
        <v>1539</v>
      </c>
      <c r="H301" s="1398"/>
    </row>
    <row r="302" spans="1:8" outlineLevel="1" x14ac:dyDescent="0.25">
      <c r="A302" s="730" t="s">
        <v>344</v>
      </c>
      <c r="B302" s="750" t="s">
        <v>1742</v>
      </c>
      <c r="C302" s="576" t="s">
        <v>27</v>
      </c>
      <c r="D302" s="604" t="s">
        <v>14</v>
      </c>
      <c r="E302" s="850" t="s">
        <v>221</v>
      </c>
      <c r="F302" s="685">
        <f t="shared" si="12"/>
        <v>1432.5</v>
      </c>
      <c r="G302" s="611">
        <v>1719</v>
      </c>
      <c r="H302" s="1398"/>
    </row>
    <row r="303" spans="1:8" outlineLevel="1" x14ac:dyDescent="0.25">
      <c r="A303" s="730" t="s">
        <v>346</v>
      </c>
      <c r="B303" s="750" t="s">
        <v>1743</v>
      </c>
      <c r="C303" s="576" t="s">
        <v>27</v>
      </c>
      <c r="D303" s="604" t="s">
        <v>14</v>
      </c>
      <c r="E303" s="850" t="s">
        <v>221</v>
      </c>
      <c r="F303" s="685">
        <f t="shared" si="12"/>
        <v>1707.5</v>
      </c>
      <c r="G303" s="611">
        <v>2049</v>
      </c>
      <c r="H303" s="1398"/>
    </row>
    <row r="304" spans="1:8" outlineLevel="1" x14ac:dyDescent="0.25">
      <c r="A304" s="730" t="s">
        <v>348</v>
      </c>
      <c r="B304" s="750" t="s">
        <v>1744</v>
      </c>
      <c r="C304" s="576" t="s">
        <v>27</v>
      </c>
      <c r="D304" s="604" t="s">
        <v>14</v>
      </c>
      <c r="E304" s="850" t="s">
        <v>221</v>
      </c>
      <c r="F304" s="685">
        <f t="shared" si="12"/>
        <v>1832.5</v>
      </c>
      <c r="G304" s="611">
        <v>2199</v>
      </c>
      <c r="H304" s="1398"/>
    </row>
    <row r="305" spans="1:8" outlineLevel="1" x14ac:dyDescent="0.25">
      <c r="A305" s="730" t="s">
        <v>350</v>
      </c>
      <c r="B305" s="750" t="s">
        <v>1745</v>
      </c>
      <c r="C305" s="576" t="s">
        <v>27</v>
      </c>
      <c r="D305" s="604" t="s">
        <v>14</v>
      </c>
      <c r="E305" s="850" t="s">
        <v>221</v>
      </c>
      <c r="F305" s="685">
        <f t="shared" si="12"/>
        <v>2182.5</v>
      </c>
      <c r="G305" s="611">
        <v>2619</v>
      </c>
      <c r="H305" s="1398"/>
    </row>
    <row r="306" spans="1:8" ht="14.4" outlineLevel="1" thickBot="1" x14ac:dyDescent="0.3">
      <c r="A306" s="732" t="s">
        <v>352</v>
      </c>
      <c r="B306" s="759" t="s">
        <v>355</v>
      </c>
      <c r="C306" s="626" t="s">
        <v>27</v>
      </c>
      <c r="D306" s="605" t="s">
        <v>14</v>
      </c>
      <c r="E306" s="851" t="s">
        <v>221</v>
      </c>
      <c r="F306" s="686">
        <f t="shared" si="12"/>
        <v>2247.5</v>
      </c>
      <c r="G306" s="636">
        <v>2697</v>
      </c>
      <c r="H306" s="1398"/>
    </row>
    <row r="307" spans="1:8" outlineLevel="1" x14ac:dyDescent="0.25">
      <c r="A307" s="729" t="s">
        <v>354</v>
      </c>
      <c r="B307" s="749" t="s">
        <v>355</v>
      </c>
      <c r="C307" s="649" t="s">
        <v>576</v>
      </c>
      <c r="D307" s="606" t="s">
        <v>14</v>
      </c>
      <c r="E307" s="852" t="s">
        <v>221</v>
      </c>
      <c r="F307" s="687">
        <f t="shared" si="12"/>
        <v>3472.5</v>
      </c>
      <c r="G307" s="634">
        <v>4167</v>
      </c>
      <c r="H307" s="1398"/>
    </row>
    <row r="308" spans="1:8" outlineLevel="1" x14ac:dyDescent="0.25">
      <c r="A308" s="730" t="s">
        <v>356</v>
      </c>
      <c r="B308" s="750" t="s">
        <v>357</v>
      </c>
      <c r="C308" s="590" t="s">
        <v>576</v>
      </c>
      <c r="D308" s="604" t="s">
        <v>14</v>
      </c>
      <c r="E308" s="850" t="s">
        <v>221</v>
      </c>
      <c r="F308" s="685">
        <f t="shared" si="12"/>
        <v>4020</v>
      </c>
      <c r="G308" s="611">
        <v>4824</v>
      </c>
      <c r="H308" s="1398"/>
    </row>
    <row r="309" spans="1:8" outlineLevel="1" x14ac:dyDescent="0.25">
      <c r="A309" s="730" t="s">
        <v>358</v>
      </c>
      <c r="B309" s="750" t="s">
        <v>359</v>
      </c>
      <c r="C309" s="590" t="s">
        <v>576</v>
      </c>
      <c r="D309" s="604" t="s">
        <v>14</v>
      </c>
      <c r="E309" s="850" t="s">
        <v>221</v>
      </c>
      <c r="F309" s="685">
        <f t="shared" si="12"/>
        <v>5245</v>
      </c>
      <c r="G309" s="611">
        <v>6294</v>
      </c>
      <c r="H309" s="1398"/>
    </row>
    <row r="310" spans="1:8" outlineLevel="1" x14ac:dyDescent="0.25">
      <c r="A310" s="738" t="s">
        <v>1746</v>
      </c>
      <c r="B310" s="770"/>
      <c r="C310" s="665"/>
      <c r="D310" s="666"/>
      <c r="E310" s="666"/>
      <c r="F310" s="692"/>
      <c r="G310" s="667"/>
      <c r="H310" s="1398"/>
    </row>
    <row r="311" spans="1:8" outlineLevel="1" x14ac:dyDescent="0.25">
      <c r="A311" s="730" t="s">
        <v>1748</v>
      </c>
      <c r="B311" s="750" t="s">
        <v>1747</v>
      </c>
      <c r="C311" s="576" t="s">
        <v>27</v>
      </c>
      <c r="D311" s="604" t="s">
        <v>14</v>
      </c>
      <c r="E311" s="850" t="s">
        <v>221</v>
      </c>
      <c r="F311" s="685">
        <f t="shared" ref="F311:F324" si="13">G311/1.2</f>
        <v>532.5</v>
      </c>
      <c r="G311" s="611">
        <v>639</v>
      </c>
      <c r="H311" s="1398"/>
    </row>
    <row r="312" spans="1:8" outlineLevel="1" x14ac:dyDescent="0.25">
      <c r="A312" s="730" t="s">
        <v>1749</v>
      </c>
      <c r="B312" s="750" t="s">
        <v>1756</v>
      </c>
      <c r="C312" s="576" t="s">
        <v>27</v>
      </c>
      <c r="D312" s="604" t="s">
        <v>14</v>
      </c>
      <c r="E312" s="850" t="s">
        <v>221</v>
      </c>
      <c r="F312" s="685">
        <f t="shared" si="13"/>
        <v>532.5</v>
      </c>
      <c r="G312" s="611">
        <v>639</v>
      </c>
      <c r="H312" s="1398"/>
    </row>
    <row r="313" spans="1:8" outlineLevel="1" x14ac:dyDescent="0.25">
      <c r="A313" s="730" t="s">
        <v>1750</v>
      </c>
      <c r="B313" s="750" t="s">
        <v>1757</v>
      </c>
      <c r="C313" s="576" t="s">
        <v>27</v>
      </c>
      <c r="D313" s="604" t="s">
        <v>14</v>
      </c>
      <c r="E313" s="850" t="s">
        <v>221</v>
      </c>
      <c r="F313" s="685">
        <f t="shared" si="13"/>
        <v>830</v>
      </c>
      <c r="G313" s="611">
        <v>996</v>
      </c>
      <c r="H313" s="1398"/>
    </row>
    <row r="314" spans="1:8" outlineLevel="1" x14ac:dyDescent="0.25">
      <c r="A314" s="730" t="s">
        <v>1751</v>
      </c>
      <c r="B314" s="750" t="s">
        <v>1758</v>
      </c>
      <c r="C314" s="576" t="s">
        <v>27</v>
      </c>
      <c r="D314" s="604" t="s">
        <v>14</v>
      </c>
      <c r="E314" s="850" t="s">
        <v>221</v>
      </c>
      <c r="F314" s="685">
        <f t="shared" si="13"/>
        <v>830</v>
      </c>
      <c r="G314" s="611">
        <v>996</v>
      </c>
      <c r="H314" s="1398"/>
    </row>
    <row r="315" spans="1:8" outlineLevel="1" x14ac:dyDescent="0.25">
      <c r="A315" s="730" t="s">
        <v>1752</v>
      </c>
      <c r="B315" s="750" t="s">
        <v>1759</v>
      </c>
      <c r="C315" s="576" t="s">
        <v>27</v>
      </c>
      <c r="D315" s="604" t="s">
        <v>14</v>
      </c>
      <c r="E315" s="850" t="s">
        <v>221</v>
      </c>
      <c r="F315" s="685">
        <f t="shared" si="13"/>
        <v>940</v>
      </c>
      <c r="G315" s="611">
        <v>1128</v>
      </c>
      <c r="H315" s="1398"/>
    </row>
    <row r="316" spans="1:8" outlineLevel="1" x14ac:dyDescent="0.25">
      <c r="A316" s="730" t="s">
        <v>1753</v>
      </c>
      <c r="B316" s="750" t="s">
        <v>1760</v>
      </c>
      <c r="C316" s="576" t="s">
        <v>27</v>
      </c>
      <c r="D316" s="604" t="s">
        <v>14</v>
      </c>
      <c r="E316" s="850" t="s">
        <v>221</v>
      </c>
      <c r="F316" s="685">
        <f t="shared" si="13"/>
        <v>940</v>
      </c>
      <c r="G316" s="611">
        <v>1128</v>
      </c>
      <c r="H316" s="1398"/>
    </row>
    <row r="317" spans="1:8" outlineLevel="1" x14ac:dyDescent="0.25">
      <c r="A317" s="730" t="s">
        <v>1754</v>
      </c>
      <c r="B317" s="750" t="s">
        <v>1761</v>
      </c>
      <c r="C317" s="576" t="s">
        <v>27</v>
      </c>
      <c r="D317" s="604" t="s">
        <v>14</v>
      </c>
      <c r="E317" s="850" t="s">
        <v>221</v>
      </c>
      <c r="F317" s="685">
        <f t="shared" si="13"/>
        <v>1465</v>
      </c>
      <c r="G317" s="611">
        <v>1758</v>
      </c>
      <c r="H317" s="1398"/>
    </row>
    <row r="318" spans="1:8" outlineLevel="1" x14ac:dyDescent="0.25">
      <c r="A318" s="730" t="s">
        <v>1755</v>
      </c>
      <c r="B318" s="750" t="s">
        <v>1762</v>
      </c>
      <c r="C318" s="576" t="s">
        <v>27</v>
      </c>
      <c r="D318" s="604" t="s">
        <v>14</v>
      </c>
      <c r="E318" s="850" t="s">
        <v>221</v>
      </c>
      <c r="F318" s="685">
        <f t="shared" si="13"/>
        <v>1580</v>
      </c>
      <c r="G318" s="611">
        <v>1896</v>
      </c>
      <c r="H318" s="1398"/>
    </row>
    <row r="319" spans="1:8" outlineLevel="1" x14ac:dyDescent="0.25">
      <c r="A319" s="738" t="s">
        <v>1763</v>
      </c>
      <c r="B319" s="770"/>
      <c r="C319" s="665"/>
      <c r="D319" s="666"/>
      <c r="E319" s="666"/>
      <c r="F319" s="692"/>
      <c r="G319" s="667"/>
      <c r="H319" s="1398"/>
    </row>
    <row r="320" spans="1:8" outlineLevel="1" x14ac:dyDescent="0.25">
      <c r="A320" s="730" t="s">
        <v>374</v>
      </c>
      <c r="B320" s="750" t="s">
        <v>1764</v>
      </c>
      <c r="C320" s="590" t="s">
        <v>17</v>
      </c>
      <c r="D320" s="604" t="s">
        <v>14</v>
      </c>
      <c r="E320" s="850" t="s">
        <v>221</v>
      </c>
      <c r="F320" s="685">
        <f t="shared" si="13"/>
        <v>5305</v>
      </c>
      <c r="G320" s="611">
        <v>6366</v>
      </c>
      <c r="H320" s="1398"/>
    </row>
    <row r="321" spans="1:8" outlineLevel="1" x14ac:dyDescent="0.25">
      <c r="A321" s="730" t="s">
        <v>376</v>
      </c>
      <c r="B321" s="750" t="s">
        <v>1765</v>
      </c>
      <c r="C321" s="590" t="s">
        <v>17</v>
      </c>
      <c r="D321" s="604" t="s">
        <v>14</v>
      </c>
      <c r="E321" s="850" t="s">
        <v>221</v>
      </c>
      <c r="F321" s="685">
        <f t="shared" si="13"/>
        <v>6390</v>
      </c>
      <c r="G321" s="611">
        <v>7668</v>
      </c>
      <c r="H321" s="1398"/>
    </row>
    <row r="322" spans="1:8" outlineLevel="1" x14ac:dyDescent="0.25">
      <c r="A322" s="730" t="s">
        <v>378</v>
      </c>
      <c r="B322" s="750" t="s">
        <v>1766</v>
      </c>
      <c r="C322" s="590" t="s">
        <v>17</v>
      </c>
      <c r="D322" s="604" t="s">
        <v>14</v>
      </c>
      <c r="E322" s="850" t="s">
        <v>221</v>
      </c>
      <c r="F322" s="685">
        <f t="shared" si="13"/>
        <v>8945</v>
      </c>
      <c r="G322" s="611">
        <v>10734</v>
      </c>
      <c r="H322" s="1398"/>
    </row>
    <row r="323" spans="1:8" outlineLevel="1" x14ac:dyDescent="0.25">
      <c r="A323" s="730" t="s">
        <v>380</v>
      </c>
      <c r="B323" s="750" t="s">
        <v>1767</v>
      </c>
      <c r="C323" s="590" t="s">
        <v>17</v>
      </c>
      <c r="D323" s="604" t="s">
        <v>14</v>
      </c>
      <c r="E323" s="850" t="s">
        <v>221</v>
      </c>
      <c r="F323" s="685">
        <f t="shared" si="13"/>
        <v>9807.5</v>
      </c>
      <c r="G323" s="611">
        <v>11769</v>
      </c>
      <c r="H323" s="1398"/>
    </row>
    <row r="324" spans="1:8" outlineLevel="1" x14ac:dyDescent="0.25">
      <c r="A324" s="731" t="s">
        <v>382</v>
      </c>
      <c r="B324" s="751" t="s">
        <v>1768</v>
      </c>
      <c r="C324" s="661" t="s">
        <v>17</v>
      </c>
      <c r="D324" s="637" t="s">
        <v>14</v>
      </c>
      <c r="E324" s="856" t="s">
        <v>221</v>
      </c>
      <c r="F324" s="691">
        <f t="shared" si="13"/>
        <v>11115</v>
      </c>
      <c r="G324" s="643">
        <v>13338</v>
      </c>
      <c r="H324" s="1398"/>
    </row>
    <row r="325" spans="1:8" ht="14.4" thickBot="1" x14ac:dyDescent="0.3">
      <c r="A325" s="728" t="s">
        <v>1776</v>
      </c>
      <c r="B325" s="748"/>
      <c r="C325" s="668"/>
      <c r="D325" s="669"/>
      <c r="E325" s="698"/>
      <c r="F325" s="683"/>
      <c r="G325" s="670"/>
      <c r="H325" s="1398"/>
    </row>
    <row r="326" spans="1:8" outlineLevel="1" x14ac:dyDescent="0.25">
      <c r="A326" s="739" t="s">
        <v>1777</v>
      </c>
      <c r="B326" s="771"/>
      <c r="C326" s="662"/>
      <c r="D326" s="663"/>
      <c r="E326" s="704"/>
      <c r="F326" s="693"/>
      <c r="G326" s="664"/>
      <c r="H326" s="1398"/>
    </row>
    <row r="327" spans="1:8" outlineLevel="1" x14ac:dyDescent="0.25">
      <c r="A327" s="729" t="s">
        <v>1789</v>
      </c>
      <c r="B327" s="749" t="s">
        <v>1787</v>
      </c>
      <c r="C327" s="649" t="s">
        <v>13</v>
      </c>
      <c r="D327" s="606" t="s">
        <v>14</v>
      </c>
      <c r="E327" s="702">
        <f t="shared" ref="E327:E384" si="14">F327/$G$1</f>
        <v>7.5288461538461542</v>
      </c>
      <c r="F327" s="691">
        <f t="shared" ref="F327:F390" si="15">G327/1.2</f>
        <v>391.5</v>
      </c>
      <c r="G327" s="634">
        <v>469.8</v>
      </c>
      <c r="H327" s="1398"/>
    </row>
    <row r="328" spans="1:8" outlineLevel="1" x14ac:dyDescent="0.25">
      <c r="A328" s="730" t="s">
        <v>1790</v>
      </c>
      <c r="B328" s="750" t="s">
        <v>1788</v>
      </c>
      <c r="C328" s="590" t="s">
        <v>13</v>
      </c>
      <c r="D328" s="604" t="s">
        <v>14</v>
      </c>
      <c r="E328" s="699">
        <f t="shared" si="14"/>
        <v>7.5288461538461542</v>
      </c>
      <c r="F328" s="685">
        <f t="shared" si="15"/>
        <v>391.5</v>
      </c>
      <c r="G328" s="611">
        <v>469.8</v>
      </c>
      <c r="H328" s="1398"/>
    </row>
    <row r="329" spans="1:8" outlineLevel="1" x14ac:dyDescent="0.25">
      <c r="A329" s="730" t="s">
        <v>1791</v>
      </c>
      <c r="B329" s="750" t="s">
        <v>1792</v>
      </c>
      <c r="C329" s="590" t="s">
        <v>13</v>
      </c>
      <c r="D329" s="604" t="s">
        <v>14</v>
      </c>
      <c r="E329" s="699">
        <f t="shared" si="14"/>
        <v>2.0817307692307696</v>
      </c>
      <c r="F329" s="685">
        <f t="shared" si="15"/>
        <v>108.25000000000001</v>
      </c>
      <c r="G329" s="611">
        <v>129.9</v>
      </c>
      <c r="H329" s="1398"/>
    </row>
    <row r="330" spans="1:8" outlineLevel="1" x14ac:dyDescent="0.25">
      <c r="A330" s="730" t="s">
        <v>1793</v>
      </c>
      <c r="B330" s="750" t="s">
        <v>1794</v>
      </c>
      <c r="C330" s="590" t="s">
        <v>13</v>
      </c>
      <c r="D330" s="604" t="s">
        <v>14</v>
      </c>
      <c r="E330" s="699">
        <f t="shared" si="14"/>
        <v>1.3365384615384619</v>
      </c>
      <c r="F330" s="685">
        <f t="shared" si="15"/>
        <v>69.500000000000014</v>
      </c>
      <c r="G330" s="611">
        <v>83.4</v>
      </c>
      <c r="H330" s="1398"/>
    </row>
    <row r="331" spans="1:8" outlineLevel="1" x14ac:dyDescent="0.25">
      <c r="A331" s="730" t="s">
        <v>1796</v>
      </c>
      <c r="B331" s="750" t="s">
        <v>1795</v>
      </c>
      <c r="C331" s="590" t="s">
        <v>746</v>
      </c>
      <c r="D331" s="604" t="s">
        <v>14</v>
      </c>
      <c r="E331" s="699">
        <f t="shared" si="14"/>
        <v>0.75961538461538458</v>
      </c>
      <c r="F331" s="685">
        <f t="shared" si="15"/>
        <v>39.5</v>
      </c>
      <c r="G331" s="611">
        <v>47.4</v>
      </c>
      <c r="H331" s="1398"/>
    </row>
    <row r="332" spans="1:8" outlineLevel="1" x14ac:dyDescent="0.25">
      <c r="A332" s="730" t="s">
        <v>1798</v>
      </c>
      <c r="B332" s="750" t="s">
        <v>1797</v>
      </c>
      <c r="C332" s="590" t="s">
        <v>13</v>
      </c>
      <c r="D332" s="604" t="s">
        <v>14</v>
      </c>
      <c r="E332" s="699">
        <f t="shared" si="14"/>
        <v>1.0721153846153848</v>
      </c>
      <c r="F332" s="685">
        <f t="shared" si="15"/>
        <v>55.750000000000007</v>
      </c>
      <c r="G332" s="611">
        <v>66.900000000000006</v>
      </c>
      <c r="H332" s="1398"/>
    </row>
    <row r="333" spans="1:8" ht="14.4" outlineLevel="1" thickBot="1" x14ac:dyDescent="0.3">
      <c r="A333" s="732" t="s">
        <v>246</v>
      </c>
      <c r="B333" s="759" t="s">
        <v>247</v>
      </c>
      <c r="C333" s="650" t="s">
        <v>746</v>
      </c>
      <c r="D333" s="605" t="s">
        <v>14</v>
      </c>
      <c r="E333" s="700">
        <f t="shared" si="14"/>
        <v>7.9807692307692308</v>
      </c>
      <c r="F333" s="686">
        <f t="shared" si="15"/>
        <v>415</v>
      </c>
      <c r="G333" s="636">
        <v>498</v>
      </c>
      <c r="H333" s="1398"/>
    </row>
    <row r="334" spans="1:8" outlineLevel="1" x14ac:dyDescent="0.25">
      <c r="A334" s="729" t="s">
        <v>1803</v>
      </c>
      <c r="B334" s="749" t="s">
        <v>1799</v>
      </c>
      <c r="C334" s="649" t="s">
        <v>13</v>
      </c>
      <c r="D334" s="606" t="s">
        <v>14</v>
      </c>
      <c r="E334" s="701">
        <f t="shared" si="14"/>
        <v>20.96153846153846</v>
      </c>
      <c r="F334" s="687">
        <f t="shared" si="15"/>
        <v>1090</v>
      </c>
      <c r="G334" s="634">
        <v>1308</v>
      </c>
      <c r="H334" s="1398"/>
    </row>
    <row r="335" spans="1:8" outlineLevel="1" x14ac:dyDescent="0.25">
      <c r="A335" s="730" t="s">
        <v>1804</v>
      </c>
      <c r="B335" s="750" t="s">
        <v>1799</v>
      </c>
      <c r="C335" s="590" t="s">
        <v>13</v>
      </c>
      <c r="D335" s="604" t="s">
        <v>14</v>
      </c>
      <c r="E335" s="699">
        <f t="shared" si="14"/>
        <v>22.403846153846153</v>
      </c>
      <c r="F335" s="685">
        <f t="shared" si="15"/>
        <v>1165</v>
      </c>
      <c r="G335" s="611">
        <v>1398</v>
      </c>
      <c r="H335" s="1398"/>
    </row>
    <row r="336" spans="1:8" outlineLevel="1" x14ac:dyDescent="0.25">
      <c r="A336" s="730" t="s">
        <v>1805</v>
      </c>
      <c r="B336" s="750" t="s">
        <v>1800</v>
      </c>
      <c r="C336" s="590" t="s">
        <v>13</v>
      </c>
      <c r="D336" s="604" t="s">
        <v>14</v>
      </c>
      <c r="E336" s="699">
        <f t="shared" si="14"/>
        <v>32.307692307692307</v>
      </c>
      <c r="F336" s="685">
        <f t="shared" si="15"/>
        <v>1680</v>
      </c>
      <c r="G336" s="611">
        <v>2016</v>
      </c>
      <c r="H336" s="1398"/>
    </row>
    <row r="337" spans="1:8" outlineLevel="1" x14ac:dyDescent="0.25">
      <c r="A337" s="730" t="s">
        <v>1806</v>
      </c>
      <c r="B337" s="750" t="s">
        <v>1801</v>
      </c>
      <c r="C337" s="590" t="s">
        <v>13</v>
      </c>
      <c r="D337" s="604" t="s">
        <v>14</v>
      </c>
      <c r="E337" s="699">
        <f t="shared" si="14"/>
        <v>42.259615384615387</v>
      </c>
      <c r="F337" s="685">
        <f t="shared" si="15"/>
        <v>2197.5</v>
      </c>
      <c r="G337" s="611">
        <v>2637</v>
      </c>
      <c r="H337" s="1398"/>
    </row>
    <row r="338" spans="1:8" ht="14.4" outlineLevel="1" thickBot="1" x14ac:dyDescent="0.3">
      <c r="A338" s="732" t="s">
        <v>1807</v>
      </c>
      <c r="B338" s="759" t="s">
        <v>1802</v>
      </c>
      <c r="C338" s="650" t="s">
        <v>13</v>
      </c>
      <c r="D338" s="605" t="s">
        <v>14</v>
      </c>
      <c r="E338" s="700">
        <f t="shared" si="14"/>
        <v>61.634615384615387</v>
      </c>
      <c r="F338" s="686">
        <f t="shared" si="15"/>
        <v>3205</v>
      </c>
      <c r="G338" s="636">
        <v>3846</v>
      </c>
      <c r="H338" s="1398"/>
    </row>
    <row r="339" spans="1:8" outlineLevel="1" x14ac:dyDescent="0.25">
      <c r="A339" s="739" t="s">
        <v>1782</v>
      </c>
      <c r="B339" s="771"/>
      <c r="C339" s="662"/>
      <c r="D339" s="663"/>
      <c r="E339" s="704"/>
      <c r="F339" s="693"/>
      <c r="G339" s="664"/>
      <c r="H339" s="1398"/>
    </row>
    <row r="340" spans="1:8" outlineLevel="1" x14ac:dyDescent="0.25">
      <c r="A340" s="730" t="s">
        <v>1808</v>
      </c>
      <c r="B340" s="750" t="s">
        <v>1814</v>
      </c>
      <c r="C340" s="590" t="s">
        <v>16</v>
      </c>
      <c r="D340" s="604" t="s">
        <v>14</v>
      </c>
      <c r="E340" s="699">
        <f t="shared" si="14"/>
        <v>11.153846153846153</v>
      </c>
      <c r="F340" s="685">
        <f t="shared" si="15"/>
        <v>580</v>
      </c>
      <c r="G340" s="611">
        <v>696</v>
      </c>
      <c r="H340" s="1398"/>
    </row>
    <row r="341" spans="1:8" outlineLevel="1" x14ac:dyDescent="0.25">
      <c r="A341" s="730" t="s">
        <v>1809</v>
      </c>
      <c r="B341" s="750" t="s">
        <v>1815</v>
      </c>
      <c r="C341" s="590" t="s">
        <v>16</v>
      </c>
      <c r="D341" s="604" t="s">
        <v>14</v>
      </c>
      <c r="E341" s="699">
        <f t="shared" si="14"/>
        <v>11.153846153846153</v>
      </c>
      <c r="F341" s="685">
        <f t="shared" si="15"/>
        <v>580</v>
      </c>
      <c r="G341" s="611">
        <v>696</v>
      </c>
      <c r="H341" s="1398"/>
    </row>
    <row r="342" spans="1:8" ht="14.4" outlineLevel="1" thickBot="1" x14ac:dyDescent="0.3">
      <c r="A342" s="732" t="s">
        <v>1810</v>
      </c>
      <c r="B342" s="759" t="s">
        <v>1816</v>
      </c>
      <c r="C342" s="650" t="s">
        <v>746</v>
      </c>
      <c r="D342" s="605" t="s">
        <v>14</v>
      </c>
      <c r="E342" s="700">
        <f t="shared" si="14"/>
        <v>1.5480769230769231</v>
      </c>
      <c r="F342" s="686">
        <f t="shared" si="15"/>
        <v>80.5</v>
      </c>
      <c r="G342" s="636">
        <v>96.6</v>
      </c>
      <c r="H342" s="1398"/>
    </row>
    <row r="343" spans="1:8" outlineLevel="1" x14ac:dyDescent="0.25">
      <c r="A343" s="729" t="s">
        <v>1811</v>
      </c>
      <c r="B343" s="749" t="s">
        <v>1817</v>
      </c>
      <c r="C343" s="649" t="s">
        <v>16</v>
      </c>
      <c r="D343" s="606" t="s">
        <v>14</v>
      </c>
      <c r="E343" s="701">
        <f t="shared" si="14"/>
        <v>25.96153846153846</v>
      </c>
      <c r="F343" s="687">
        <f t="shared" si="15"/>
        <v>1350</v>
      </c>
      <c r="G343" s="634">
        <v>1620</v>
      </c>
      <c r="H343" s="1398"/>
    </row>
    <row r="344" spans="1:8" outlineLevel="1" x14ac:dyDescent="0.25">
      <c r="A344" s="730" t="s">
        <v>1812</v>
      </c>
      <c r="B344" s="750" t="s">
        <v>1818</v>
      </c>
      <c r="C344" s="590" t="s">
        <v>16</v>
      </c>
      <c r="D344" s="604" t="s">
        <v>14</v>
      </c>
      <c r="E344" s="699">
        <f t="shared" si="14"/>
        <v>37.16346153846154</v>
      </c>
      <c r="F344" s="685">
        <f t="shared" si="15"/>
        <v>1932.5</v>
      </c>
      <c r="G344" s="611">
        <v>2319</v>
      </c>
      <c r="H344" s="1398"/>
    </row>
    <row r="345" spans="1:8" ht="14.4" outlineLevel="1" thickBot="1" x14ac:dyDescent="0.3">
      <c r="A345" s="732" t="s">
        <v>1813</v>
      </c>
      <c r="B345" s="759" t="s">
        <v>1819</v>
      </c>
      <c r="C345" s="650" t="s">
        <v>16</v>
      </c>
      <c r="D345" s="605" t="s">
        <v>14</v>
      </c>
      <c r="E345" s="700">
        <f t="shared" si="14"/>
        <v>48.317307692307693</v>
      </c>
      <c r="F345" s="686">
        <f t="shared" si="15"/>
        <v>2512.5</v>
      </c>
      <c r="G345" s="636">
        <v>3015</v>
      </c>
      <c r="H345" s="1398"/>
    </row>
    <row r="346" spans="1:8" outlineLevel="1" x14ac:dyDescent="0.25">
      <c r="A346" s="739" t="s">
        <v>1783</v>
      </c>
      <c r="B346" s="771"/>
      <c r="C346" s="662"/>
      <c r="D346" s="663"/>
      <c r="E346" s="704"/>
      <c r="F346" s="693"/>
      <c r="G346" s="664"/>
      <c r="H346" s="1398"/>
    </row>
    <row r="347" spans="1:8" outlineLevel="1" x14ac:dyDescent="0.25">
      <c r="A347" s="730" t="s">
        <v>1820</v>
      </c>
      <c r="B347" s="750" t="s">
        <v>1823</v>
      </c>
      <c r="C347" s="590" t="s">
        <v>16</v>
      </c>
      <c r="D347" s="604" t="s">
        <v>14</v>
      </c>
      <c r="E347" s="699">
        <f t="shared" si="14"/>
        <v>12.115384615384615</v>
      </c>
      <c r="F347" s="685">
        <f t="shared" si="15"/>
        <v>630</v>
      </c>
      <c r="G347" s="611">
        <v>756</v>
      </c>
      <c r="H347" s="1398"/>
    </row>
    <row r="348" spans="1:8" outlineLevel="1" x14ac:dyDescent="0.25">
      <c r="A348" s="730" t="s">
        <v>1821</v>
      </c>
      <c r="B348" s="750" t="s">
        <v>1822</v>
      </c>
      <c r="C348" s="590" t="s">
        <v>13</v>
      </c>
      <c r="D348" s="604" t="s">
        <v>14</v>
      </c>
      <c r="E348" s="699">
        <f t="shared" si="14"/>
        <v>11.153846153846153</v>
      </c>
      <c r="F348" s="685">
        <f t="shared" si="15"/>
        <v>580</v>
      </c>
      <c r="G348" s="611">
        <v>696</v>
      </c>
      <c r="H348" s="1398"/>
    </row>
    <row r="349" spans="1:8" outlineLevel="1" x14ac:dyDescent="0.25">
      <c r="A349" s="730" t="s">
        <v>1825</v>
      </c>
      <c r="B349" s="750" t="s">
        <v>1824</v>
      </c>
      <c r="C349" s="590" t="s">
        <v>13</v>
      </c>
      <c r="D349" s="604" t="s">
        <v>14</v>
      </c>
      <c r="E349" s="699">
        <f t="shared" si="14"/>
        <v>1.0528846153846154</v>
      </c>
      <c r="F349" s="685">
        <f t="shared" si="15"/>
        <v>54.750000000000007</v>
      </c>
      <c r="G349" s="611">
        <v>65.7</v>
      </c>
      <c r="H349" s="1398"/>
    </row>
    <row r="350" spans="1:8" outlineLevel="1" x14ac:dyDescent="0.25">
      <c r="A350" s="730" t="s">
        <v>1778</v>
      </c>
      <c r="B350" s="750" t="s">
        <v>1826</v>
      </c>
      <c r="C350" s="590" t="s">
        <v>746</v>
      </c>
      <c r="D350" s="604" t="s">
        <v>14</v>
      </c>
      <c r="E350" s="699">
        <f t="shared" si="14"/>
        <v>10.865384615384615</v>
      </c>
      <c r="F350" s="685">
        <f t="shared" si="15"/>
        <v>565</v>
      </c>
      <c r="G350" s="611">
        <v>678</v>
      </c>
      <c r="H350" s="1398"/>
    </row>
    <row r="351" spans="1:8" ht="14.4" outlineLevel="1" thickBot="1" x14ac:dyDescent="0.3">
      <c r="A351" s="732" t="s">
        <v>1779</v>
      </c>
      <c r="B351" s="759" t="s">
        <v>1827</v>
      </c>
      <c r="C351" s="650" t="s">
        <v>746</v>
      </c>
      <c r="D351" s="605" t="s">
        <v>14</v>
      </c>
      <c r="E351" s="700">
        <f t="shared" si="14"/>
        <v>18.846153846153847</v>
      </c>
      <c r="F351" s="686">
        <f t="shared" si="15"/>
        <v>980</v>
      </c>
      <c r="G351" s="636">
        <v>1176</v>
      </c>
      <c r="H351" s="1398"/>
    </row>
    <row r="352" spans="1:8" outlineLevel="1" x14ac:dyDescent="0.25">
      <c r="A352" s="729" t="s">
        <v>1835</v>
      </c>
      <c r="B352" s="749" t="s">
        <v>1829</v>
      </c>
      <c r="C352" s="649" t="s">
        <v>16</v>
      </c>
      <c r="D352" s="606" t="s">
        <v>14</v>
      </c>
      <c r="E352" s="701">
        <f t="shared" si="14"/>
        <v>27.35576923076923</v>
      </c>
      <c r="F352" s="687">
        <f t="shared" si="15"/>
        <v>1422.5</v>
      </c>
      <c r="G352" s="634">
        <v>1707</v>
      </c>
      <c r="H352" s="1398"/>
    </row>
    <row r="353" spans="1:8" outlineLevel="1" x14ac:dyDescent="0.25">
      <c r="A353" s="730" t="s">
        <v>1836</v>
      </c>
      <c r="B353" s="750" t="s">
        <v>1828</v>
      </c>
      <c r="C353" s="590" t="s">
        <v>23</v>
      </c>
      <c r="D353" s="604" t="s">
        <v>14</v>
      </c>
      <c r="E353" s="699">
        <f t="shared" si="14"/>
        <v>25.432692307692307</v>
      </c>
      <c r="F353" s="685">
        <f t="shared" si="15"/>
        <v>1322.5</v>
      </c>
      <c r="G353" s="611">
        <v>1587</v>
      </c>
      <c r="H353" s="1398"/>
    </row>
    <row r="354" spans="1:8" outlineLevel="1" x14ac:dyDescent="0.25">
      <c r="A354" s="730" t="s">
        <v>1837</v>
      </c>
      <c r="B354" s="750" t="s">
        <v>1830</v>
      </c>
      <c r="C354" s="590" t="s">
        <v>16</v>
      </c>
      <c r="D354" s="604" t="s">
        <v>14</v>
      </c>
      <c r="E354" s="699">
        <f t="shared" si="14"/>
        <v>39.66346153846154</v>
      </c>
      <c r="F354" s="685">
        <f t="shared" si="15"/>
        <v>2062.5</v>
      </c>
      <c r="G354" s="611">
        <v>2475</v>
      </c>
      <c r="H354" s="1398"/>
    </row>
    <row r="355" spans="1:8" outlineLevel="1" x14ac:dyDescent="0.25">
      <c r="A355" s="730" t="s">
        <v>1838</v>
      </c>
      <c r="B355" s="750" t="s">
        <v>1831</v>
      </c>
      <c r="C355" s="590" t="s">
        <v>23</v>
      </c>
      <c r="D355" s="604" t="s">
        <v>14</v>
      </c>
      <c r="E355" s="699">
        <f t="shared" si="14"/>
        <v>36.778846153846153</v>
      </c>
      <c r="F355" s="685">
        <f t="shared" si="15"/>
        <v>1912.5</v>
      </c>
      <c r="G355" s="611">
        <v>2295</v>
      </c>
      <c r="H355" s="1398"/>
    </row>
    <row r="356" spans="1:8" outlineLevel="1" x14ac:dyDescent="0.25">
      <c r="A356" s="730" t="s">
        <v>1839</v>
      </c>
      <c r="B356" s="750" t="s">
        <v>1832</v>
      </c>
      <c r="C356" s="590" t="s">
        <v>16</v>
      </c>
      <c r="D356" s="604" t="s">
        <v>14</v>
      </c>
      <c r="E356" s="699">
        <f t="shared" si="14"/>
        <v>51.778846153846153</v>
      </c>
      <c r="F356" s="685">
        <f t="shared" si="15"/>
        <v>2692.5</v>
      </c>
      <c r="G356" s="611">
        <v>3231</v>
      </c>
      <c r="H356" s="1398"/>
    </row>
    <row r="357" spans="1:8" outlineLevel="1" x14ac:dyDescent="0.25">
      <c r="A357" s="730" t="s">
        <v>1840</v>
      </c>
      <c r="B357" s="750" t="s">
        <v>1833</v>
      </c>
      <c r="C357" s="590" t="s">
        <v>23</v>
      </c>
      <c r="D357" s="604" t="s">
        <v>14</v>
      </c>
      <c r="E357" s="699">
        <f t="shared" si="14"/>
        <v>47.932692307692307</v>
      </c>
      <c r="F357" s="685">
        <f t="shared" si="15"/>
        <v>2492.5</v>
      </c>
      <c r="G357" s="611">
        <v>2991</v>
      </c>
      <c r="H357" s="1398"/>
    </row>
    <row r="358" spans="1:8" outlineLevel="1" x14ac:dyDescent="0.25">
      <c r="A358" s="730" t="s">
        <v>1841</v>
      </c>
      <c r="B358" s="750" t="s">
        <v>1834</v>
      </c>
      <c r="C358" s="590" t="s">
        <v>16</v>
      </c>
      <c r="D358" s="604" t="s">
        <v>14</v>
      </c>
      <c r="E358" s="699">
        <f t="shared" si="14"/>
        <v>76.009615384615387</v>
      </c>
      <c r="F358" s="685">
        <f t="shared" si="15"/>
        <v>3952.5</v>
      </c>
      <c r="G358" s="611">
        <v>4743</v>
      </c>
      <c r="H358" s="1398"/>
    </row>
    <row r="359" spans="1:8" ht="14.4" outlineLevel="1" thickBot="1" x14ac:dyDescent="0.3">
      <c r="A359" s="732" t="s">
        <v>1842</v>
      </c>
      <c r="B359" s="759" t="s">
        <v>1828</v>
      </c>
      <c r="C359" s="650" t="s">
        <v>23</v>
      </c>
      <c r="D359" s="605" t="s">
        <v>14</v>
      </c>
      <c r="E359" s="700">
        <f t="shared" si="14"/>
        <v>70.240384615384613</v>
      </c>
      <c r="F359" s="686">
        <f t="shared" si="15"/>
        <v>3652.5</v>
      </c>
      <c r="G359" s="636">
        <v>4383</v>
      </c>
      <c r="H359" s="1398"/>
    </row>
    <row r="360" spans="1:8" outlineLevel="1" x14ac:dyDescent="0.25">
      <c r="A360" s="739" t="s">
        <v>1784</v>
      </c>
      <c r="B360" s="771"/>
      <c r="C360" s="662"/>
      <c r="D360" s="663"/>
      <c r="E360" s="704"/>
      <c r="F360" s="693"/>
      <c r="G360" s="664"/>
      <c r="H360" s="1398"/>
    </row>
    <row r="361" spans="1:8" outlineLevel="1" x14ac:dyDescent="0.25">
      <c r="A361" s="730" t="s">
        <v>1844</v>
      </c>
      <c r="B361" s="750" t="s">
        <v>1843</v>
      </c>
      <c r="C361" s="590" t="s">
        <v>799</v>
      </c>
      <c r="D361" s="604" t="s">
        <v>14</v>
      </c>
      <c r="E361" s="699">
        <f t="shared" si="14"/>
        <v>11.39423076923077</v>
      </c>
      <c r="F361" s="685">
        <f t="shared" si="15"/>
        <v>592.5</v>
      </c>
      <c r="G361" s="611">
        <v>711</v>
      </c>
      <c r="H361" s="1398"/>
    </row>
    <row r="362" spans="1:8" outlineLevel="1" x14ac:dyDescent="0.25">
      <c r="A362" s="730" t="s">
        <v>1845</v>
      </c>
      <c r="B362" s="750" t="s">
        <v>1846</v>
      </c>
      <c r="C362" s="590" t="s">
        <v>242</v>
      </c>
      <c r="D362" s="604" t="s">
        <v>14</v>
      </c>
      <c r="E362" s="699">
        <f t="shared" si="14"/>
        <v>4.7211538461538467</v>
      </c>
      <c r="F362" s="685">
        <f t="shared" si="15"/>
        <v>245.50000000000003</v>
      </c>
      <c r="G362" s="611">
        <v>294.60000000000002</v>
      </c>
      <c r="H362" s="1398"/>
    </row>
    <row r="363" spans="1:8" outlineLevel="1" x14ac:dyDescent="0.25">
      <c r="A363" s="730" t="s">
        <v>1780</v>
      </c>
      <c r="B363" s="750" t="s">
        <v>1847</v>
      </c>
      <c r="C363" s="590" t="s">
        <v>746</v>
      </c>
      <c r="D363" s="604" t="s">
        <v>14</v>
      </c>
      <c r="E363" s="699">
        <f t="shared" si="14"/>
        <v>1.7596153846153846</v>
      </c>
      <c r="F363" s="685">
        <f t="shared" si="15"/>
        <v>91.5</v>
      </c>
      <c r="G363" s="611">
        <v>109.8</v>
      </c>
      <c r="H363" s="1398"/>
    </row>
    <row r="364" spans="1:8" ht="14.4" outlineLevel="1" thickBot="1" x14ac:dyDescent="0.3">
      <c r="A364" s="732" t="s">
        <v>1781</v>
      </c>
      <c r="B364" s="759" t="s">
        <v>1848</v>
      </c>
      <c r="C364" s="650" t="s">
        <v>746</v>
      </c>
      <c r="D364" s="605" t="s">
        <v>14</v>
      </c>
      <c r="E364" s="700">
        <f t="shared" si="14"/>
        <v>2.3461538461538463</v>
      </c>
      <c r="F364" s="686">
        <f t="shared" si="15"/>
        <v>122.00000000000001</v>
      </c>
      <c r="G364" s="636">
        <v>146.4</v>
      </c>
      <c r="H364" s="1398"/>
    </row>
    <row r="365" spans="1:8" outlineLevel="1" x14ac:dyDescent="0.25">
      <c r="A365" s="729" t="s">
        <v>1856</v>
      </c>
      <c r="B365" s="749" t="s">
        <v>1849</v>
      </c>
      <c r="C365" s="649" t="s">
        <v>800</v>
      </c>
      <c r="D365" s="606" t="s">
        <v>14</v>
      </c>
      <c r="E365" s="701">
        <f t="shared" si="14"/>
        <v>39.08653846153846</v>
      </c>
      <c r="F365" s="687">
        <f t="shared" si="15"/>
        <v>2032.5</v>
      </c>
      <c r="G365" s="634">
        <v>2439</v>
      </c>
      <c r="H365" s="1398"/>
    </row>
    <row r="366" spans="1:8" outlineLevel="1" x14ac:dyDescent="0.25">
      <c r="A366" s="730" t="s">
        <v>1855</v>
      </c>
      <c r="B366" s="750" t="s">
        <v>1850</v>
      </c>
      <c r="C366" s="590" t="s">
        <v>800</v>
      </c>
      <c r="D366" s="604" t="s">
        <v>14</v>
      </c>
      <c r="E366" s="699">
        <f t="shared" si="14"/>
        <v>55.192307692307693</v>
      </c>
      <c r="F366" s="685">
        <f t="shared" si="15"/>
        <v>2870</v>
      </c>
      <c r="G366" s="611">
        <v>3444</v>
      </c>
      <c r="H366" s="1398"/>
    </row>
    <row r="367" spans="1:8" outlineLevel="1" x14ac:dyDescent="0.25">
      <c r="A367" s="730" t="s">
        <v>1854</v>
      </c>
      <c r="B367" s="750" t="s">
        <v>1851</v>
      </c>
      <c r="C367" s="590" t="s">
        <v>800</v>
      </c>
      <c r="D367" s="604" t="s">
        <v>14</v>
      </c>
      <c r="E367" s="699">
        <f t="shared" si="14"/>
        <v>71.29807692307692</v>
      </c>
      <c r="F367" s="685">
        <f t="shared" si="15"/>
        <v>3707.5</v>
      </c>
      <c r="G367" s="611">
        <v>4449</v>
      </c>
      <c r="H367" s="1398"/>
    </row>
    <row r="368" spans="1:8" ht="14.4" outlineLevel="1" thickBot="1" x14ac:dyDescent="0.3">
      <c r="A368" s="732" t="s">
        <v>1853</v>
      </c>
      <c r="B368" s="759" t="s">
        <v>1852</v>
      </c>
      <c r="C368" s="650" t="s">
        <v>800</v>
      </c>
      <c r="D368" s="605" t="s">
        <v>14</v>
      </c>
      <c r="E368" s="700">
        <f t="shared" si="14"/>
        <v>103.55769230769231</v>
      </c>
      <c r="F368" s="686">
        <f t="shared" si="15"/>
        <v>5385</v>
      </c>
      <c r="G368" s="636">
        <v>6462</v>
      </c>
      <c r="H368" s="1398"/>
    </row>
    <row r="369" spans="1:8" outlineLevel="1" x14ac:dyDescent="0.25">
      <c r="A369" s="739" t="s">
        <v>1785</v>
      </c>
      <c r="B369" s="771"/>
      <c r="C369" s="662"/>
      <c r="D369" s="663"/>
      <c r="E369" s="704"/>
      <c r="F369" s="693"/>
      <c r="G369" s="664"/>
      <c r="H369" s="1398"/>
    </row>
    <row r="370" spans="1:8" outlineLevel="1" x14ac:dyDescent="0.25">
      <c r="A370" s="730" t="s">
        <v>1857</v>
      </c>
      <c r="B370" s="750" t="s">
        <v>1858</v>
      </c>
      <c r="C370" s="590" t="s">
        <v>17</v>
      </c>
      <c r="D370" s="604" t="s">
        <v>14</v>
      </c>
      <c r="E370" s="699">
        <f t="shared" si="14"/>
        <v>11.971153846153847</v>
      </c>
      <c r="F370" s="685">
        <f t="shared" si="15"/>
        <v>622.5</v>
      </c>
      <c r="G370" s="611">
        <v>747</v>
      </c>
      <c r="H370" s="1398"/>
    </row>
    <row r="371" spans="1:8" outlineLevel="1" x14ac:dyDescent="0.25">
      <c r="A371" s="730" t="s">
        <v>1860</v>
      </c>
      <c r="B371" s="750" t="s">
        <v>1859</v>
      </c>
      <c r="C371" s="590" t="s">
        <v>17</v>
      </c>
      <c r="D371" s="604" t="s">
        <v>14</v>
      </c>
      <c r="E371" s="699">
        <f t="shared" si="14"/>
        <v>3.3173076923076925</v>
      </c>
      <c r="F371" s="685">
        <f t="shared" si="15"/>
        <v>172.5</v>
      </c>
      <c r="G371" s="611">
        <v>207</v>
      </c>
      <c r="H371" s="1398"/>
    </row>
    <row r="372" spans="1:8" ht="14.4" outlineLevel="1" thickBot="1" x14ac:dyDescent="0.3">
      <c r="A372" s="732" t="s">
        <v>1861</v>
      </c>
      <c r="B372" s="759" t="s">
        <v>1862</v>
      </c>
      <c r="C372" s="650" t="s">
        <v>17</v>
      </c>
      <c r="D372" s="605" t="s">
        <v>14</v>
      </c>
      <c r="E372" s="700">
        <f t="shared" si="14"/>
        <v>2.3557692307692308</v>
      </c>
      <c r="F372" s="686">
        <f t="shared" si="15"/>
        <v>122.5</v>
      </c>
      <c r="G372" s="636">
        <v>147</v>
      </c>
      <c r="H372" s="1398"/>
    </row>
    <row r="373" spans="1:8" outlineLevel="1" x14ac:dyDescent="0.25">
      <c r="A373" s="729" t="s">
        <v>1868</v>
      </c>
      <c r="B373" s="749" t="s">
        <v>1863</v>
      </c>
      <c r="C373" s="649" t="s">
        <v>17</v>
      </c>
      <c r="D373" s="606" t="s">
        <v>14</v>
      </c>
      <c r="E373" s="701">
        <f t="shared" si="14"/>
        <v>34.855769230769234</v>
      </c>
      <c r="F373" s="687">
        <f t="shared" si="15"/>
        <v>1812.5</v>
      </c>
      <c r="G373" s="634">
        <v>2175</v>
      </c>
      <c r="H373" s="1398"/>
    </row>
    <row r="374" spans="1:8" outlineLevel="1" x14ac:dyDescent="0.25">
      <c r="A374" s="730" t="s">
        <v>1869</v>
      </c>
      <c r="B374" s="750" t="s">
        <v>1864</v>
      </c>
      <c r="C374" s="590" t="s">
        <v>17</v>
      </c>
      <c r="D374" s="604" t="s">
        <v>14</v>
      </c>
      <c r="E374" s="699">
        <f t="shared" si="14"/>
        <v>50.28846153846154</v>
      </c>
      <c r="F374" s="685">
        <f t="shared" si="15"/>
        <v>2615</v>
      </c>
      <c r="G374" s="611">
        <v>3138</v>
      </c>
      <c r="H374" s="1398"/>
    </row>
    <row r="375" spans="1:8" outlineLevel="1" x14ac:dyDescent="0.25">
      <c r="A375" s="730" t="s">
        <v>1870</v>
      </c>
      <c r="B375" s="750" t="s">
        <v>1865</v>
      </c>
      <c r="C375" s="590" t="s">
        <v>17</v>
      </c>
      <c r="D375" s="604" t="s">
        <v>14</v>
      </c>
      <c r="E375" s="699">
        <f t="shared" si="14"/>
        <v>65.432692307692307</v>
      </c>
      <c r="F375" s="685">
        <f t="shared" si="15"/>
        <v>3402.5</v>
      </c>
      <c r="G375" s="611">
        <v>4083</v>
      </c>
      <c r="H375" s="1398"/>
    </row>
    <row r="376" spans="1:8" outlineLevel="1" x14ac:dyDescent="0.25">
      <c r="A376" s="730" t="s">
        <v>1871</v>
      </c>
      <c r="B376" s="750" t="s">
        <v>1866</v>
      </c>
      <c r="C376" s="590" t="s">
        <v>17</v>
      </c>
      <c r="D376" s="604" t="s">
        <v>14</v>
      </c>
      <c r="E376" s="699">
        <f t="shared" si="14"/>
        <v>96.057692307692307</v>
      </c>
      <c r="F376" s="685">
        <f t="shared" si="15"/>
        <v>4995</v>
      </c>
      <c r="G376" s="611">
        <v>5994</v>
      </c>
      <c r="H376" s="1398"/>
    </row>
    <row r="377" spans="1:8" outlineLevel="1" x14ac:dyDescent="0.25">
      <c r="A377" s="730" t="s">
        <v>1872</v>
      </c>
      <c r="B377" s="750" t="s">
        <v>1867</v>
      </c>
      <c r="C377" s="590" t="s">
        <v>17</v>
      </c>
      <c r="D377" s="604" t="s">
        <v>14</v>
      </c>
      <c r="E377" s="699">
        <f t="shared" si="14"/>
        <v>126.63461538461539</v>
      </c>
      <c r="F377" s="685">
        <f t="shared" si="15"/>
        <v>6585</v>
      </c>
      <c r="G377" s="611">
        <v>7902</v>
      </c>
      <c r="H377" s="1398"/>
    </row>
    <row r="378" spans="1:8" outlineLevel="1" x14ac:dyDescent="0.25">
      <c r="A378" s="739" t="s">
        <v>1786</v>
      </c>
      <c r="B378" s="771"/>
      <c r="C378" s="662"/>
      <c r="D378" s="663"/>
      <c r="E378" s="704"/>
      <c r="F378" s="693"/>
      <c r="G378" s="664"/>
      <c r="H378" s="1398"/>
    </row>
    <row r="379" spans="1:8" outlineLevel="1" x14ac:dyDescent="0.25">
      <c r="A379" s="730" t="s">
        <v>571</v>
      </c>
      <c r="B379" s="750" t="s">
        <v>1873</v>
      </c>
      <c r="C379" s="590"/>
      <c r="D379" s="604" t="s">
        <v>14</v>
      </c>
      <c r="E379" s="699">
        <f t="shared" si="14"/>
        <v>6.3942307692307692</v>
      </c>
      <c r="F379" s="685">
        <f t="shared" si="15"/>
        <v>332.5</v>
      </c>
      <c r="G379" s="611">
        <v>399</v>
      </c>
      <c r="H379" s="1398"/>
    </row>
    <row r="380" spans="1:8" outlineLevel="1" x14ac:dyDescent="0.25">
      <c r="A380" s="730" t="s">
        <v>243</v>
      </c>
      <c r="B380" s="750" t="s">
        <v>1874</v>
      </c>
      <c r="C380" s="590"/>
      <c r="D380" s="604" t="s">
        <v>14</v>
      </c>
      <c r="E380" s="699">
        <f t="shared" si="14"/>
        <v>8.8942307692307701</v>
      </c>
      <c r="F380" s="685">
        <f t="shared" si="15"/>
        <v>462.5</v>
      </c>
      <c r="G380" s="611">
        <v>555</v>
      </c>
      <c r="H380" s="1398"/>
    </row>
    <row r="381" spans="1:8" outlineLevel="1" x14ac:dyDescent="0.25">
      <c r="A381" s="730" t="s">
        <v>248</v>
      </c>
      <c r="B381" s="750" t="s">
        <v>1875</v>
      </c>
      <c r="C381" s="590"/>
      <c r="D381" s="604" t="s">
        <v>14</v>
      </c>
      <c r="E381" s="699">
        <f t="shared" si="14"/>
        <v>12.64423076923077</v>
      </c>
      <c r="F381" s="685">
        <f t="shared" si="15"/>
        <v>657.5</v>
      </c>
      <c r="G381" s="611">
        <v>789</v>
      </c>
      <c r="H381" s="1398"/>
    </row>
    <row r="382" spans="1:8" outlineLevel="1" x14ac:dyDescent="0.25">
      <c r="A382" s="730" t="s">
        <v>1145</v>
      </c>
      <c r="B382" s="750" t="s">
        <v>1147</v>
      </c>
      <c r="C382" s="590" t="s">
        <v>19</v>
      </c>
      <c r="D382" s="604" t="s">
        <v>148</v>
      </c>
      <c r="E382" s="699">
        <f t="shared" si="14"/>
        <v>1.4250000000000003</v>
      </c>
      <c r="F382" s="685">
        <f t="shared" si="15"/>
        <v>74.100000000000009</v>
      </c>
      <c r="G382" s="611">
        <v>88.92</v>
      </c>
      <c r="H382" s="1398"/>
    </row>
    <row r="383" spans="1:8" outlineLevel="1" x14ac:dyDescent="0.25">
      <c r="A383" s="730" t="s">
        <v>1146</v>
      </c>
      <c r="B383" s="750" t="s">
        <v>1148</v>
      </c>
      <c r="C383" s="590" t="s">
        <v>19</v>
      </c>
      <c r="D383" s="604" t="s">
        <v>148</v>
      </c>
      <c r="E383" s="699">
        <f t="shared" si="14"/>
        <v>3.5096153846153846</v>
      </c>
      <c r="F383" s="685">
        <f t="shared" si="15"/>
        <v>182.5</v>
      </c>
      <c r="G383" s="611">
        <v>219</v>
      </c>
      <c r="H383" s="1398"/>
    </row>
    <row r="384" spans="1:8" outlineLevel="1" x14ac:dyDescent="0.25">
      <c r="A384" s="730" t="s">
        <v>1149</v>
      </c>
      <c r="B384" s="750" t="s">
        <v>1150</v>
      </c>
      <c r="C384" s="590" t="s">
        <v>221</v>
      </c>
      <c r="D384" s="604" t="s">
        <v>14</v>
      </c>
      <c r="E384" s="699">
        <f t="shared" si="14"/>
        <v>0.30288461538461536</v>
      </c>
      <c r="F384" s="685">
        <f t="shared" si="15"/>
        <v>15.75</v>
      </c>
      <c r="G384" s="611">
        <v>18.899999999999999</v>
      </c>
      <c r="H384" s="1398"/>
    </row>
    <row r="385" spans="1:8" ht="14.4" thickBot="1" x14ac:dyDescent="0.3">
      <c r="A385" s="740" t="s">
        <v>1965</v>
      </c>
      <c r="B385" s="772"/>
      <c r="C385" s="676"/>
      <c r="D385" s="677"/>
      <c r="E385" s="705"/>
      <c r="F385" s="694"/>
      <c r="G385" s="678"/>
      <c r="H385" s="1398"/>
    </row>
    <row r="386" spans="1:8" outlineLevel="1" x14ac:dyDescent="0.25">
      <c r="A386" s="741" t="s">
        <v>1876</v>
      </c>
      <c r="B386" s="749" t="s">
        <v>691</v>
      </c>
      <c r="C386" s="675" t="s">
        <v>16</v>
      </c>
      <c r="D386" s="606" t="s">
        <v>14</v>
      </c>
      <c r="E386" s="850" t="s">
        <v>221</v>
      </c>
      <c r="F386" s="685">
        <f t="shared" si="15"/>
        <v>7365</v>
      </c>
      <c r="G386" s="634">
        <v>8838</v>
      </c>
      <c r="H386" s="1398"/>
    </row>
    <row r="387" spans="1:8" outlineLevel="1" x14ac:dyDescent="0.25">
      <c r="A387" s="742" t="s">
        <v>1877</v>
      </c>
      <c r="B387" s="750" t="s">
        <v>692</v>
      </c>
      <c r="C387" s="673" t="s">
        <v>16</v>
      </c>
      <c r="D387" s="604" t="s">
        <v>14</v>
      </c>
      <c r="E387" s="850" t="s">
        <v>221</v>
      </c>
      <c r="F387" s="685">
        <f t="shared" si="15"/>
        <v>8182.5</v>
      </c>
      <c r="G387" s="611">
        <v>9819</v>
      </c>
      <c r="H387" s="1398"/>
    </row>
    <row r="388" spans="1:8" outlineLevel="1" x14ac:dyDescent="0.25">
      <c r="A388" s="742" t="s">
        <v>1878</v>
      </c>
      <c r="B388" s="750" t="s">
        <v>580</v>
      </c>
      <c r="C388" s="673" t="s">
        <v>16</v>
      </c>
      <c r="D388" s="604" t="s">
        <v>14</v>
      </c>
      <c r="E388" s="850" t="s">
        <v>221</v>
      </c>
      <c r="F388" s="685">
        <f t="shared" si="15"/>
        <v>11367.5</v>
      </c>
      <c r="G388" s="611">
        <v>13641</v>
      </c>
      <c r="H388" s="1398"/>
    </row>
    <row r="389" spans="1:8" outlineLevel="1" x14ac:dyDescent="0.25">
      <c r="A389" s="742" t="s">
        <v>1879</v>
      </c>
      <c r="B389" s="750" t="s">
        <v>579</v>
      </c>
      <c r="C389" s="673" t="s">
        <v>16</v>
      </c>
      <c r="D389" s="604" t="s">
        <v>14</v>
      </c>
      <c r="E389" s="850" t="s">
        <v>221</v>
      </c>
      <c r="F389" s="685">
        <f t="shared" si="15"/>
        <v>15557.5</v>
      </c>
      <c r="G389" s="611">
        <v>18669</v>
      </c>
      <c r="H389" s="1398"/>
    </row>
    <row r="390" spans="1:8" ht="14.4" outlineLevel="1" thickBot="1" x14ac:dyDescent="0.3">
      <c r="A390" s="743" t="s">
        <v>1880</v>
      </c>
      <c r="B390" s="759" t="s">
        <v>424</v>
      </c>
      <c r="C390" s="674" t="s">
        <v>16</v>
      </c>
      <c r="D390" s="605" t="s">
        <v>14</v>
      </c>
      <c r="E390" s="851" t="s">
        <v>221</v>
      </c>
      <c r="F390" s="686">
        <f t="shared" si="15"/>
        <v>17547.5</v>
      </c>
      <c r="G390" s="636">
        <v>21057</v>
      </c>
      <c r="H390" s="1398"/>
    </row>
    <row r="391" spans="1:8" outlineLevel="1" x14ac:dyDescent="0.25">
      <c r="A391" s="741" t="s">
        <v>1923</v>
      </c>
      <c r="B391" s="749" t="s">
        <v>1944</v>
      </c>
      <c r="C391" s="675" t="s">
        <v>16</v>
      </c>
      <c r="D391" s="606" t="s">
        <v>14</v>
      </c>
      <c r="E391" s="852" t="s">
        <v>221</v>
      </c>
      <c r="F391" s="687">
        <f t="shared" ref="F391:F454" si="16">G391/1.2</f>
        <v>25750</v>
      </c>
      <c r="G391" s="634">
        <v>30900</v>
      </c>
      <c r="H391" s="1398"/>
    </row>
    <row r="392" spans="1:8" outlineLevel="1" x14ac:dyDescent="0.25">
      <c r="A392" s="741" t="s">
        <v>1881</v>
      </c>
      <c r="B392" s="750" t="s">
        <v>1902</v>
      </c>
      <c r="C392" s="675" t="s">
        <v>16</v>
      </c>
      <c r="D392" s="606" t="s">
        <v>14</v>
      </c>
      <c r="E392" s="852" t="s">
        <v>221</v>
      </c>
      <c r="F392" s="687">
        <f t="shared" si="16"/>
        <v>29935</v>
      </c>
      <c r="G392" s="611">
        <v>35922</v>
      </c>
      <c r="H392" s="1398"/>
    </row>
    <row r="393" spans="1:8" outlineLevel="1" x14ac:dyDescent="0.25">
      <c r="A393" s="742" t="s">
        <v>1924</v>
      </c>
      <c r="B393" s="750" t="s">
        <v>1945</v>
      </c>
      <c r="C393" s="675" t="s">
        <v>16</v>
      </c>
      <c r="D393" s="606" t="s">
        <v>14</v>
      </c>
      <c r="E393" s="852" t="s">
        <v>221</v>
      </c>
      <c r="F393" s="687">
        <f t="shared" si="16"/>
        <v>28130</v>
      </c>
      <c r="G393" s="611">
        <v>33756</v>
      </c>
      <c r="H393" s="1398"/>
    </row>
    <row r="394" spans="1:8" outlineLevel="1" x14ac:dyDescent="0.25">
      <c r="A394" s="742" t="s">
        <v>1882</v>
      </c>
      <c r="B394" s="750" t="s">
        <v>1903</v>
      </c>
      <c r="C394" s="675" t="s">
        <v>16</v>
      </c>
      <c r="D394" s="606" t="s">
        <v>14</v>
      </c>
      <c r="E394" s="852" t="s">
        <v>221</v>
      </c>
      <c r="F394" s="687">
        <f t="shared" si="16"/>
        <v>31990</v>
      </c>
      <c r="G394" s="611">
        <v>38388</v>
      </c>
      <c r="H394" s="1398"/>
    </row>
    <row r="395" spans="1:8" outlineLevel="1" x14ac:dyDescent="0.25">
      <c r="A395" s="742" t="s">
        <v>1925</v>
      </c>
      <c r="B395" s="750" t="s">
        <v>1946</v>
      </c>
      <c r="C395" s="675" t="s">
        <v>16</v>
      </c>
      <c r="D395" s="606" t="s">
        <v>14</v>
      </c>
      <c r="E395" s="852" t="s">
        <v>221</v>
      </c>
      <c r="F395" s="687">
        <f t="shared" si="16"/>
        <v>29135</v>
      </c>
      <c r="G395" s="611">
        <v>34962</v>
      </c>
      <c r="H395" s="1398"/>
    </row>
    <row r="396" spans="1:8" outlineLevel="1" x14ac:dyDescent="0.25">
      <c r="A396" s="742" t="s">
        <v>1883</v>
      </c>
      <c r="B396" s="750" t="s">
        <v>1904</v>
      </c>
      <c r="C396" s="675" t="s">
        <v>16</v>
      </c>
      <c r="D396" s="606" t="s">
        <v>14</v>
      </c>
      <c r="E396" s="852" t="s">
        <v>221</v>
      </c>
      <c r="F396" s="687">
        <f t="shared" si="16"/>
        <v>31990</v>
      </c>
      <c r="G396" s="611">
        <v>38388</v>
      </c>
      <c r="H396" s="1398"/>
    </row>
    <row r="397" spans="1:8" outlineLevel="1" x14ac:dyDescent="0.25">
      <c r="A397" s="742" t="s">
        <v>1926</v>
      </c>
      <c r="B397" s="750" t="s">
        <v>1947</v>
      </c>
      <c r="C397" s="675" t="s">
        <v>16</v>
      </c>
      <c r="D397" s="606" t="s">
        <v>14</v>
      </c>
      <c r="E397" s="852" t="s">
        <v>221</v>
      </c>
      <c r="F397" s="687">
        <f t="shared" si="16"/>
        <v>29470</v>
      </c>
      <c r="G397" s="611">
        <v>35364</v>
      </c>
      <c r="H397" s="1398"/>
    </row>
    <row r="398" spans="1:8" outlineLevel="1" x14ac:dyDescent="0.25">
      <c r="A398" s="742" t="s">
        <v>1884</v>
      </c>
      <c r="B398" s="750" t="s">
        <v>1905</v>
      </c>
      <c r="C398" s="675" t="s">
        <v>16</v>
      </c>
      <c r="D398" s="606" t="s">
        <v>14</v>
      </c>
      <c r="E398" s="852" t="s">
        <v>221</v>
      </c>
      <c r="F398" s="687">
        <f t="shared" si="16"/>
        <v>33885</v>
      </c>
      <c r="G398" s="611">
        <v>40662</v>
      </c>
      <c r="H398" s="1398"/>
    </row>
    <row r="399" spans="1:8" outlineLevel="1" x14ac:dyDescent="0.25">
      <c r="A399" s="742" t="s">
        <v>1927</v>
      </c>
      <c r="B399" s="750" t="s">
        <v>1948</v>
      </c>
      <c r="C399" s="675" t="s">
        <v>16</v>
      </c>
      <c r="D399" s="606" t="s">
        <v>14</v>
      </c>
      <c r="E399" s="852" t="s">
        <v>221</v>
      </c>
      <c r="F399" s="687">
        <f t="shared" si="16"/>
        <v>31355</v>
      </c>
      <c r="G399" s="611">
        <v>37626</v>
      </c>
      <c r="H399" s="1398"/>
    </row>
    <row r="400" spans="1:8" outlineLevel="1" x14ac:dyDescent="0.25">
      <c r="A400" s="742" t="s">
        <v>1885</v>
      </c>
      <c r="B400" s="750" t="s">
        <v>1906</v>
      </c>
      <c r="C400" s="675" t="s">
        <v>16</v>
      </c>
      <c r="D400" s="606" t="s">
        <v>14</v>
      </c>
      <c r="E400" s="852" t="s">
        <v>221</v>
      </c>
      <c r="F400" s="687">
        <f t="shared" si="16"/>
        <v>35530</v>
      </c>
      <c r="G400" s="611">
        <v>42636</v>
      </c>
      <c r="H400" s="1398"/>
    </row>
    <row r="401" spans="1:8" outlineLevel="1" x14ac:dyDescent="0.25">
      <c r="A401" s="742" t="s">
        <v>1928</v>
      </c>
      <c r="B401" s="750" t="s">
        <v>1949</v>
      </c>
      <c r="C401" s="675" t="s">
        <v>16</v>
      </c>
      <c r="D401" s="606" t="s">
        <v>14</v>
      </c>
      <c r="E401" s="852" t="s">
        <v>221</v>
      </c>
      <c r="F401" s="687">
        <f t="shared" si="16"/>
        <v>32330</v>
      </c>
      <c r="G401" s="611">
        <v>38796</v>
      </c>
      <c r="H401" s="1398"/>
    </row>
    <row r="402" spans="1:8" ht="14.4" outlineLevel="1" thickBot="1" x14ac:dyDescent="0.3">
      <c r="A402" s="743" t="s">
        <v>1886</v>
      </c>
      <c r="B402" s="759" t="s">
        <v>1907</v>
      </c>
      <c r="C402" s="674" t="s">
        <v>16</v>
      </c>
      <c r="D402" s="605" t="s">
        <v>14</v>
      </c>
      <c r="E402" s="851" t="s">
        <v>221</v>
      </c>
      <c r="F402" s="686">
        <f t="shared" si="16"/>
        <v>39200</v>
      </c>
      <c r="G402" s="636">
        <v>47040</v>
      </c>
      <c r="H402" s="1398"/>
    </row>
    <row r="403" spans="1:8" outlineLevel="1" x14ac:dyDescent="0.25">
      <c r="A403" s="741" t="s">
        <v>1929</v>
      </c>
      <c r="B403" s="749" t="s">
        <v>1950</v>
      </c>
      <c r="C403" s="675" t="s">
        <v>16</v>
      </c>
      <c r="D403" s="606" t="s">
        <v>14</v>
      </c>
      <c r="E403" s="852" t="s">
        <v>221</v>
      </c>
      <c r="F403" s="687">
        <f t="shared" si="16"/>
        <v>54290</v>
      </c>
      <c r="G403" s="634">
        <v>65148</v>
      </c>
      <c r="H403" s="1398"/>
    </row>
    <row r="404" spans="1:8" outlineLevel="1" x14ac:dyDescent="0.25">
      <c r="A404" s="742" t="s">
        <v>1887</v>
      </c>
      <c r="B404" s="750" t="s">
        <v>1908</v>
      </c>
      <c r="C404" s="675" t="s">
        <v>16</v>
      </c>
      <c r="D404" s="606" t="s">
        <v>14</v>
      </c>
      <c r="E404" s="852" t="s">
        <v>221</v>
      </c>
      <c r="F404" s="687">
        <f t="shared" si="16"/>
        <v>70795</v>
      </c>
      <c r="G404" s="611">
        <v>84954</v>
      </c>
      <c r="H404" s="1398"/>
    </row>
    <row r="405" spans="1:8" outlineLevel="1" x14ac:dyDescent="0.25">
      <c r="A405" s="742" t="s">
        <v>1930</v>
      </c>
      <c r="B405" s="750" t="s">
        <v>1951</v>
      </c>
      <c r="C405" s="675" t="s">
        <v>16</v>
      </c>
      <c r="D405" s="606" t="s">
        <v>14</v>
      </c>
      <c r="E405" s="852" t="s">
        <v>221</v>
      </c>
      <c r="F405" s="687">
        <f t="shared" si="16"/>
        <v>56805</v>
      </c>
      <c r="G405" s="611">
        <v>68166</v>
      </c>
      <c r="H405" s="1398"/>
    </row>
    <row r="406" spans="1:8" outlineLevel="1" x14ac:dyDescent="0.25">
      <c r="A406" s="742" t="s">
        <v>1888</v>
      </c>
      <c r="B406" s="750" t="s">
        <v>1909</v>
      </c>
      <c r="C406" s="675" t="s">
        <v>16</v>
      </c>
      <c r="D406" s="606" t="s">
        <v>14</v>
      </c>
      <c r="E406" s="852" t="s">
        <v>221</v>
      </c>
      <c r="F406" s="687">
        <f t="shared" si="16"/>
        <v>72530</v>
      </c>
      <c r="G406" s="611">
        <v>87036</v>
      </c>
      <c r="H406" s="1398"/>
    </row>
    <row r="407" spans="1:8" outlineLevel="1" x14ac:dyDescent="0.25">
      <c r="A407" s="742" t="s">
        <v>1931</v>
      </c>
      <c r="B407" s="750" t="s">
        <v>1952</v>
      </c>
      <c r="C407" s="675" t="s">
        <v>16</v>
      </c>
      <c r="D407" s="606" t="s">
        <v>14</v>
      </c>
      <c r="E407" s="852" t="s">
        <v>221</v>
      </c>
      <c r="F407" s="687">
        <f t="shared" si="16"/>
        <v>57720</v>
      </c>
      <c r="G407" s="611">
        <v>69264</v>
      </c>
      <c r="H407" s="1398"/>
    </row>
    <row r="408" spans="1:8" outlineLevel="1" x14ac:dyDescent="0.25">
      <c r="A408" s="742" t="s">
        <v>1889</v>
      </c>
      <c r="B408" s="750" t="s">
        <v>1910</v>
      </c>
      <c r="C408" s="675" t="s">
        <v>16</v>
      </c>
      <c r="D408" s="606" t="s">
        <v>14</v>
      </c>
      <c r="E408" s="852" t="s">
        <v>221</v>
      </c>
      <c r="F408" s="687">
        <f t="shared" si="16"/>
        <v>73390</v>
      </c>
      <c r="G408" s="611">
        <v>88068</v>
      </c>
      <c r="H408" s="1398"/>
    </row>
    <row r="409" spans="1:8" outlineLevel="1" x14ac:dyDescent="0.25">
      <c r="A409" s="742" t="s">
        <v>1932</v>
      </c>
      <c r="B409" s="750" t="s">
        <v>1953</v>
      </c>
      <c r="C409" s="675" t="s">
        <v>16</v>
      </c>
      <c r="D409" s="606" t="s">
        <v>14</v>
      </c>
      <c r="E409" s="852" t="s">
        <v>221</v>
      </c>
      <c r="F409" s="687">
        <f t="shared" si="16"/>
        <v>60710</v>
      </c>
      <c r="G409" s="611">
        <v>72852</v>
      </c>
      <c r="H409" s="1398"/>
    </row>
    <row r="410" spans="1:8" outlineLevel="1" x14ac:dyDescent="0.25">
      <c r="A410" s="742" t="s">
        <v>1890</v>
      </c>
      <c r="B410" s="750" t="s">
        <v>1911</v>
      </c>
      <c r="C410" s="675" t="s">
        <v>16</v>
      </c>
      <c r="D410" s="606" t="s">
        <v>14</v>
      </c>
      <c r="E410" s="852" t="s">
        <v>221</v>
      </c>
      <c r="F410" s="687">
        <f t="shared" si="16"/>
        <v>79352.5</v>
      </c>
      <c r="G410" s="611">
        <v>95223</v>
      </c>
      <c r="H410" s="1398"/>
    </row>
    <row r="411" spans="1:8" outlineLevel="1" x14ac:dyDescent="0.25">
      <c r="A411" s="742" t="s">
        <v>1933</v>
      </c>
      <c r="B411" s="750" t="s">
        <v>1954</v>
      </c>
      <c r="C411" s="675" t="s">
        <v>16</v>
      </c>
      <c r="D411" s="606" t="s">
        <v>14</v>
      </c>
      <c r="E411" s="852" t="s">
        <v>221</v>
      </c>
      <c r="F411" s="687">
        <f t="shared" si="16"/>
        <v>63275</v>
      </c>
      <c r="G411" s="611">
        <v>75930</v>
      </c>
      <c r="H411" s="1398"/>
    </row>
    <row r="412" spans="1:8" outlineLevel="1" x14ac:dyDescent="0.25">
      <c r="A412" s="742" t="s">
        <v>1891</v>
      </c>
      <c r="B412" s="750" t="s">
        <v>1912</v>
      </c>
      <c r="C412" s="675" t="s">
        <v>16</v>
      </c>
      <c r="D412" s="606" t="s">
        <v>14</v>
      </c>
      <c r="E412" s="852" t="s">
        <v>221</v>
      </c>
      <c r="F412" s="687">
        <f t="shared" si="16"/>
        <v>85265</v>
      </c>
      <c r="G412" s="611">
        <v>102318</v>
      </c>
      <c r="H412" s="1398"/>
    </row>
    <row r="413" spans="1:8" outlineLevel="1" x14ac:dyDescent="0.25">
      <c r="A413" s="742" t="s">
        <v>1934</v>
      </c>
      <c r="B413" s="750" t="s">
        <v>1955</v>
      </c>
      <c r="C413" s="675" t="s">
        <v>16</v>
      </c>
      <c r="D413" s="606" t="s">
        <v>14</v>
      </c>
      <c r="E413" s="852" t="s">
        <v>221</v>
      </c>
      <c r="F413" s="687">
        <f t="shared" si="16"/>
        <v>64195</v>
      </c>
      <c r="G413" s="611">
        <v>77034</v>
      </c>
      <c r="H413" s="1398"/>
    </row>
    <row r="414" spans="1:8" ht="14.4" outlineLevel="1" thickBot="1" x14ac:dyDescent="0.3">
      <c r="A414" s="743" t="s">
        <v>1892</v>
      </c>
      <c r="B414" s="759" t="s">
        <v>1913</v>
      </c>
      <c r="C414" s="674" t="s">
        <v>16</v>
      </c>
      <c r="D414" s="605" t="s">
        <v>14</v>
      </c>
      <c r="E414" s="851" t="s">
        <v>221</v>
      </c>
      <c r="F414" s="686">
        <f t="shared" si="16"/>
        <v>90410</v>
      </c>
      <c r="G414" s="636">
        <v>108492</v>
      </c>
      <c r="H414" s="1398"/>
    </row>
    <row r="415" spans="1:8" outlineLevel="1" x14ac:dyDescent="0.25">
      <c r="A415" s="741" t="s">
        <v>1935</v>
      </c>
      <c r="B415" s="749" t="s">
        <v>1956</v>
      </c>
      <c r="C415" s="675" t="s">
        <v>16</v>
      </c>
      <c r="D415" s="606" t="s">
        <v>14</v>
      </c>
      <c r="E415" s="852" t="s">
        <v>221</v>
      </c>
      <c r="F415" s="687">
        <f t="shared" si="16"/>
        <v>102705</v>
      </c>
      <c r="G415" s="634">
        <v>123246</v>
      </c>
      <c r="H415" s="1398"/>
    </row>
    <row r="416" spans="1:8" outlineLevel="1" x14ac:dyDescent="0.25">
      <c r="A416" s="742" t="s">
        <v>1893</v>
      </c>
      <c r="B416" s="750" t="s">
        <v>1914</v>
      </c>
      <c r="C416" s="675" t="s">
        <v>16</v>
      </c>
      <c r="D416" s="606" t="s">
        <v>14</v>
      </c>
      <c r="E416" s="852" t="s">
        <v>221</v>
      </c>
      <c r="F416" s="687">
        <f t="shared" si="16"/>
        <v>134215</v>
      </c>
      <c r="G416" s="611">
        <v>161058</v>
      </c>
      <c r="H416" s="1398"/>
    </row>
    <row r="417" spans="1:8" outlineLevel="1" x14ac:dyDescent="0.25">
      <c r="A417" s="742" t="s">
        <v>1936</v>
      </c>
      <c r="B417" s="750" t="s">
        <v>1957</v>
      </c>
      <c r="C417" s="675" t="s">
        <v>16</v>
      </c>
      <c r="D417" s="606" t="s">
        <v>14</v>
      </c>
      <c r="E417" s="852" t="s">
        <v>221</v>
      </c>
      <c r="F417" s="687">
        <f t="shared" si="16"/>
        <v>104845</v>
      </c>
      <c r="G417" s="611">
        <v>125814</v>
      </c>
      <c r="H417" s="1398"/>
    </row>
    <row r="418" spans="1:8" outlineLevel="1" x14ac:dyDescent="0.25">
      <c r="A418" s="742" t="s">
        <v>1894</v>
      </c>
      <c r="B418" s="750" t="s">
        <v>1915</v>
      </c>
      <c r="C418" s="675" t="s">
        <v>16</v>
      </c>
      <c r="D418" s="606" t="s">
        <v>14</v>
      </c>
      <c r="E418" s="852" t="s">
        <v>221</v>
      </c>
      <c r="F418" s="687">
        <f t="shared" si="16"/>
        <v>136465</v>
      </c>
      <c r="G418" s="611">
        <v>163758</v>
      </c>
      <c r="H418" s="1398"/>
    </row>
    <row r="419" spans="1:8" outlineLevel="1" x14ac:dyDescent="0.25">
      <c r="A419" s="742" t="s">
        <v>1937</v>
      </c>
      <c r="B419" s="750" t="s">
        <v>1958</v>
      </c>
      <c r="C419" s="675" t="s">
        <v>16</v>
      </c>
      <c r="D419" s="606" t="s">
        <v>14</v>
      </c>
      <c r="E419" s="852" t="s">
        <v>221</v>
      </c>
      <c r="F419" s="687">
        <f t="shared" si="16"/>
        <v>105710</v>
      </c>
      <c r="G419" s="611">
        <v>126852</v>
      </c>
      <c r="H419" s="1398"/>
    </row>
    <row r="420" spans="1:8" outlineLevel="1" x14ac:dyDescent="0.25">
      <c r="A420" s="742" t="s">
        <v>1895</v>
      </c>
      <c r="B420" s="750" t="s">
        <v>1916</v>
      </c>
      <c r="C420" s="675" t="s">
        <v>16</v>
      </c>
      <c r="D420" s="606" t="s">
        <v>14</v>
      </c>
      <c r="E420" s="852" t="s">
        <v>221</v>
      </c>
      <c r="F420" s="687">
        <f t="shared" si="16"/>
        <v>138330</v>
      </c>
      <c r="G420" s="611">
        <v>165996</v>
      </c>
      <c r="H420" s="1398"/>
    </row>
    <row r="421" spans="1:8" outlineLevel="1" x14ac:dyDescent="0.25">
      <c r="A421" s="742" t="s">
        <v>1938</v>
      </c>
      <c r="B421" s="750" t="s">
        <v>1959</v>
      </c>
      <c r="C421" s="675" t="s">
        <v>16</v>
      </c>
      <c r="D421" s="606" t="s">
        <v>14</v>
      </c>
      <c r="E421" s="852" t="s">
        <v>221</v>
      </c>
      <c r="F421" s="687">
        <f t="shared" si="16"/>
        <v>112845</v>
      </c>
      <c r="G421" s="611">
        <v>135414</v>
      </c>
      <c r="H421" s="1398"/>
    </row>
    <row r="422" spans="1:8" outlineLevel="1" x14ac:dyDescent="0.25">
      <c r="A422" s="742" t="s">
        <v>1896</v>
      </c>
      <c r="B422" s="750" t="s">
        <v>1917</v>
      </c>
      <c r="C422" s="675" t="s">
        <v>16</v>
      </c>
      <c r="D422" s="606" t="s">
        <v>14</v>
      </c>
      <c r="E422" s="852" t="s">
        <v>221</v>
      </c>
      <c r="F422" s="687">
        <f t="shared" si="16"/>
        <v>148805</v>
      </c>
      <c r="G422" s="611">
        <v>178566</v>
      </c>
      <c r="H422" s="1398"/>
    </row>
    <row r="423" spans="1:8" outlineLevel="1" x14ac:dyDescent="0.25">
      <c r="A423" s="742" t="s">
        <v>1939</v>
      </c>
      <c r="B423" s="750" t="s">
        <v>1960</v>
      </c>
      <c r="C423" s="675" t="s">
        <v>16</v>
      </c>
      <c r="D423" s="606" t="s">
        <v>14</v>
      </c>
      <c r="E423" s="852" t="s">
        <v>221</v>
      </c>
      <c r="F423" s="687">
        <f t="shared" si="16"/>
        <v>114980</v>
      </c>
      <c r="G423" s="611">
        <v>137976</v>
      </c>
      <c r="H423" s="1398"/>
    </row>
    <row r="424" spans="1:8" outlineLevel="1" x14ac:dyDescent="0.25">
      <c r="A424" s="742" t="s">
        <v>1897</v>
      </c>
      <c r="B424" s="750" t="s">
        <v>1918</v>
      </c>
      <c r="C424" s="675" t="s">
        <v>16</v>
      </c>
      <c r="D424" s="606" t="s">
        <v>14</v>
      </c>
      <c r="E424" s="852" t="s">
        <v>221</v>
      </c>
      <c r="F424" s="687">
        <f t="shared" si="16"/>
        <v>151860</v>
      </c>
      <c r="G424" s="611">
        <v>182232</v>
      </c>
      <c r="H424" s="1398"/>
    </row>
    <row r="425" spans="1:8" outlineLevel="1" x14ac:dyDescent="0.25">
      <c r="A425" s="742" t="s">
        <v>1940</v>
      </c>
      <c r="B425" s="750" t="s">
        <v>1961</v>
      </c>
      <c r="C425" s="675" t="s">
        <v>16</v>
      </c>
      <c r="D425" s="606" t="s">
        <v>14</v>
      </c>
      <c r="E425" s="852" t="s">
        <v>221</v>
      </c>
      <c r="F425" s="687">
        <f t="shared" si="16"/>
        <v>115850</v>
      </c>
      <c r="G425" s="611">
        <v>139020</v>
      </c>
      <c r="H425" s="1398"/>
    </row>
    <row r="426" spans="1:8" ht="14.4" outlineLevel="1" thickBot="1" x14ac:dyDescent="0.3">
      <c r="A426" s="743" t="s">
        <v>1898</v>
      </c>
      <c r="B426" s="759" t="s">
        <v>1919</v>
      </c>
      <c r="C426" s="674" t="s">
        <v>16</v>
      </c>
      <c r="D426" s="605" t="s">
        <v>14</v>
      </c>
      <c r="E426" s="851" t="s">
        <v>221</v>
      </c>
      <c r="F426" s="686">
        <f t="shared" si="16"/>
        <v>153510</v>
      </c>
      <c r="G426" s="636">
        <v>184212</v>
      </c>
      <c r="H426" s="1398"/>
    </row>
    <row r="427" spans="1:8" outlineLevel="1" x14ac:dyDescent="0.25">
      <c r="A427" s="741" t="s">
        <v>1941</v>
      </c>
      <c r="B427" s="749" t="s">
        <v>1962</v>
      </c>
      <c r="C427" s="675" t="s">
        <v>16</v>
      </c>
      <c r="D427" s="606" t="s">
        <v>14</v>
      </c>
      <c r="E427" s="852" t="s">
        <v>221</v>
      </c>
      <c r="F427" s="687">
        <f t="shared" si="16"/>
        <v>177925</v>
      </c>
      <c r="G427" s="634">
        <v>213510</v>
      </c>
      <c r="H427" s="1398"/>
    </row>
    <row r="428" spans="1:8" outlineLevel="1" x14ac:dyDescent="0.25">
      <c r="A428" s="742" t="s">
        <v>1899</v>
      </c>
      <c r="B428" s="750" t="s">
        <v>1920</v>
      </c>
      <c r="C428" s="675" t="s">
        <v>16</v>
      </c>
      <c r="D428" s="606" t="s">
        <v>14</v>
      </c>
      <c r="E428" s="852" t="s">
        <v>221</v>
      </c>
      <c r="F428" s="687">
        <f t="shared" si="16"/>
        <v>192245</v>
      </c>
      <c r="G428" s="611">
        <v>230694</v>
      </c>
      <c r="H428" s="1398"/>
    </row>
    <row r="429" spans="1:8" outlineLevel="1" x14ac:dyDescent="0.25">
      <c r="A429" s="742" t="s">
        <v>1942</v>
      </c>
      <c r="B429" s="750" t="s">
        <v>1963</v>
      </c>
      <c r="C429" s="675" t="s">
        <v>16</v>
      </c>
      <c r="D429" s="606" t="s">
        <v>14</v>
      </c>
      <c r="E429" s="852" t="s">
        <v>221</v>
      </c>
      <c r="F429" s="687">
        <f t="shared" si="16"/>
        <v>179855</v>
      </c>
      <c r="G429" s="611">
        <v>215826</v>
      </c>
      <c r="H429" s="1398"/>
    </row>
    <row r="430" spans="1:8" outlineLevel="1" x14ac:dyDescent="0.25">
      <c r="A430" s="742" t="s">
        <v>1900</v>
      </c>
      <c r="B430" s="750" t="s">
        <v>1921</v>
      </c>
      <c r="C430" s="675" t="s">
        <v>16</v>
      </c>
      <c r="D430" s="606" t="s">
        <v>14</v>
      </c>
      <c r="E430" s="852" t="s">
        <v>221</v>
      </c>
      <c r="F430" s="687">
        <f t="shared" si="16"/>
        <v>198955</v>
      </c>
      <c r="G430" s="611">
        <v>238746</v>
      </c>
      <c r="H430" s="1398"/>
    </row>
    <row r="431" spans="1:8" outlineLevel="1" x14ac:dyDescent="0.25">
      <c r="A431" s="742" t="s">
        <v>1943</v>
      </c>
      <c r="B431" s="750" t="s">
        <v>1964</v>
      </c>
      <c r="C431" s="675" t="s">
        <v>16</v>
      </c>
      <c r="D431" s="606" t="s">
        <v>14</v>
      </c>
      <c r="E431" s="852" t="s">
        <v>221</v>
      </c>
      <c r="F431" s="687">
        <f t="shared" si="16"/>
        <v>180695</v>
      </c>
      <c r="G431" s="611">
        <v>216834</v>
      </c>
      <c r="H431" s="1398"/>
    </row>
    <row r="432" spans="1:8" outlineLevel="1" x14ac:dyDescent="0.25">
      <c r="A432" s="742" t="s">
        <v>1901</v>
      </c>
      <c r="B432" s="750" t="s">
        <v>1922</v>
      </c>
      <c r="C432" s="675" t="s">
        <v>16</v>
      </c>
      <c r="D432" s="606" t="s">
        <v>14</v>
      </c>
      <c r="E432" s="852" t="s">
        <v>221</v>
      </c>
      <c r="F432" s="687">
        <f t="shared" si="16"/>
        <v>203770</v>
      </c>
      <c r="G432" s="611">
        <v>244524</v>
      </c>
      <c r="H432" s="1398"/>
    </row>
    <row r="433" spans="1:8" ht="14.4" thickBot="1" x14ac:dyDescent="0.3">
      <c r="A433" s="740" t="s">
        <v>646</v>
      </c>
      <c r="B433" s="773"/>
      <c r="C433" s="676"/>
      <c r="D433" s="677"/>
      <c r="E433" s="705"/>
      <c r="F433" s="694"/>
      <c r="G433" s="678"/>
      <c r="H433" s="1398"/>
    </row>
    <row r="434" spans="1:8" outlineLevel="1" x14ac:dyDescent="0.25">
      <c r="A434" s="729" t="s">
        <v>2056</v>
      </c>
      <c r="B434" s="749" t="s">
        <v>2055</v>
      </c>
      <c r="C434" s="649" t="s">
        <v>16</v>
      </c>
      <c r="D434" s="606" t="s">
        <v>14</v>
      </c>
      <c r="E434" s="852" t="s">
        <v>221</v>
      </c>
      <c r="F434" s="687">
        <f t="shared" si="16"/>
        <v>2930</v>
      </c>
      <c r="G434" s="634">
        <v>3516</v>
      </c>
      <c r="H434" s="1398"/>
    </row>
    <row r="435" spans="1:8" outlineLevel="1" x14ac:dyDescent="0.25">
      <c r="A435" s="730" t="s">
        <v>2057</v>
      </c>
      <c r="B435" s="750" t="s">
        <v>2055</v>
      </c>
      <c r="C435" s="590" t="s">
        <v>16</v>
      </c>
      <c r="D435" s="604" t="s">
        <v>14</v>
      </c>
      <c r="E435" s="852" t="s">
        <v>221</v>
      </c>
      <c r="F435" s="687">
        <f t="shared" si="16"/>
        <v>4660</v>
      </c>
      <c r="G435" s="611">
        <v>5592</v>
      </c>
      <c r="H435" s="1398"/>
    </row>
    <row r="436" spans="1:8" outlineLevel="1" x14ac:dyDescent="0.25">
      <c r="A436" s="730" t="s">
        <v>2058</v>
      </c>
      <c r="B436" s="750" t="s">
        <v>2055</v>
      </c>
      <c r="C436" s="590" t="s">
        <v>16</v>
      </c>
      <c r="D436" s="604" t="s">
        <v>14</v>
      </c>
      <c r="E436" s="852" t="s">
        <v>221</v>
      </c>
      <c r="F436" s="687">
        <f t="shared" si="16"/>
        <v>8880</v>
      </c>
      <c r="G436" s="611">
        <v>10656</v>
      </c>
      <c r="H436" s="1398"/>
    </row>
    <row r="437" spans="1:8" outlineLevel="1" x14ac:dyDescent="0.25">
      <c r="A437" s="730" t="s">
        <v>2059</v>
      </c>
      <c r="B437" s="750" t="s">
        <v>2055</v>
      </c>
      <c r="C437" s="590" t="s">
        <v>16</v>
      </c>
      <c r="D437" s="604" t="s">
        <v>14</v>
      </c>
      <c r="E437" s="852" t="s">
        <v>221</v>
      </c>
      <c r="F437" s="687">
        <f t="shared" si="16"/>
        <v>15695</v>
      </c>
      <c r="G437" s="611">
        <v>18834</v>
      </c>
      <c r="H437" s="1398"/>
    </row>
    <row r="438" spans="1:8" outlineLevel="1" x14ac:dyDescent="0.25">
      <c r="A438" s="730" t="s">
        <v>2060</v>
      </c>
      <c r="B438" s="750" t="s">
        <v>2055</v>
      </c>
      <c r="C438" s="590" t="s">
        <v>16</v>
      </c>
      <c r="D438" s="604" t="s">
        <v>14</v>
      </c>
      <c r="E438" s="852" t="s">
        <v>221</v>
      </c>
      <c r="F438" s="687">
        <f t="shared" si="16"/>
        <v>22705</v>
      </c>
      <c r="G438" s="611">
        <v>27246</v>
      </c>
      <c r="H438" s="1398"/>
    </row>
    <row r="439" spans="1:8" ht="14.4" thickBot="1" x14ac:dyDescent="0.3">
      <c r="A439" s="740" t="s">
        <v>1966</v>
      </c>
      <c r="B439" s="772"/>
      <c r="C439" s="676"/>
      <c r="D439" s="677"/>
      <c r="E439" s="705"/>
      <c r="F439" s="694"/>
      <c r="G439" s="678"/>
      <c r="H439" s="1398"/>
    </row>
    <row r="440" spans="1:8" outlineLevel="1" x14ac:dyDescent="0.25">
      <c r="A440" s="729" t="s">
        <v>1967</v>
      </c>
      <c r="B440" s="749" t="s">
        <v>2029</v>
      </c>
      <c r="C440" s="649" t="s">
        <v>16</v>
      </c>
      <c r="D440" s="606" t="s">
        <v>14</v>
      </c>
      <c r="E440" s="852" t="s">
        <v>221</v>
      </c>
      <c r="F440" s="687">
        <f t="shared" si="16"/>
        <v>11367.5</v>
      </c>
      <c r="G440" s="611">
        <v>13641</v>
      </c>
      <c r="H440" s="1398"/>
    </row>
    <row r="441" spans="1:8" outlineLevel="1" x14ac:dyDescent="0.25">
      <c r="A441" s="730" t="s">
        <v>1968</v>
      </c>
      <c r="B441" s="750" t="s">
        <v>2030</v>
      </c>
      <c r="C441" s="590" t="s">
        <v>16</v>
      </c>
      <c r="D441" s="604" t="s">
        <v>14</v>
      </c>
      <c r="E441" s="850" t="s">
        <v>221</v>
      </c>
      <c r="F441" s="685">
        <f t="shared" si="16"/>
        <v>15557.5</v>
      </c>
      <c r="G441" s="611">
        <v>18669</v>
      </c>
      <c r="H441" s="1398"/>
    </row>
    <row r="442" spans="1:8" ht="14.4" outlineLevel="1" thickBot="1" x14ac:dyDescent="0.3">
      <c r="A442" s="732" t="s">
        <v>1969</v>
      </c>
      <c r="B442" s="759" t="s">
        <v>2031</v>
      </c>
      <c r="C442" s="650" t="s">
        <v>16</v>
      </c>
      <c r="D442" s="605" t="s">
        <v>14</v>
      </c>
      <c r="E442" s="851" t="s">
        <v>221</v>
      </c>
      <c r="F442" s="686">
        <f t="shared" si="16"/>
        <v>17547.5</v>
      </c>
      <c r="G442" s="636">
        <v>21057</v>
      </c>
      <c r="H442" s="1398"/>
    </row>
    <row r="443" spans="1:8" outlineLevel="1" x14ac:dyDescent="0.25">
      <c r="A443" s="729" t="s">
        <v>2061</v>
      </c>
      <c r="B443" s="749" t="s">
        <v>2054</v>
      </c>
      <c r="C443" s="671" t="s">
        <v>16</v>
      </c>
      <c r="D443" s="608" t="s">
        <v>14</v>
      </c>
      <c r="E443" s="854" t="s">
        <v>221</v>
      </c>
      <c r="F443" s="689">
        <f t="shared" si="16"/>
        <v>25750</v>
      </c>
      <c r="G443" s="634">
        <v>30900</v>
      </c>
      <c r="H443" s="1398"/>
    </row>
    <row r="444" spans="1:8" outlineLevel="1" x14ac:dyDescent="0.25">
      <c r="A444" s="730" t="s">
        <v>2062</v>
      </c>
      <c r="B444" s="750" t="s">
        <v>2032</v>
      </c>
      <c r="C444" s="590" t="s">
        <v>16</v>
      </c>
      <c r="D444" s="604" t="s">
        <v>14</v>
      </c>
      <c r="E444" s="850" t="s">
        <v>221</v>
      </c>
      <c r="F444" s="685">
        <f t="shared" si="16"/>
        <v>29935</v>
      </c>
      <c r="G444" s="611">
        <v>35922</v>
      </c>
      <c r="H444" s="1398"/>
    </row>
    <row r="445" spans="1:8" outlineLevel="1" x14ac:dyDescent="0.25">
      <c r="A445" s="730" t="s">
        <v>2052</v>
      </c>
      <c r="B445" s="750" t="s">
        <v>2053</v>
      </c>
      <c r="C445" s="590" t="s">
        <v>16</v>
      </c>
      <c r="D445" s="604" t="s">
        <v>14</v>
      </c>
      <c r="E445" s="850" t="s">
        <v>221</v>
      </c>
      <c r="F445" s="685">
        <f t="shared" si="16"/>
        <v>28130</v>
      </c>
      <c r="G445" s="611">
        <v>33756</v>
      </c>
      <c r="H445" s="1398"/>
    </row>
    <row r="446" spans="1:8" outlineLevel="1" x14ac:dyDescent="0.25">
      <c r="A446" s="730" t="s">
        <v>1970</v>
      </c>
      <c r="B446" s="750" t="s">
        <v>2033</v>
      </c>
      <c r="C446" s="590" t="s">
        <v>16</v>
      </c>
      <c r="D446" s="604" t="s">
        <v>14</v>
      </c>
      <c r="E446" s="850" t="s">
        <v>221</v>
      </c>
      <c r="F446" s="685">
        <f t="shared" si="16"/>
        <v>31990</v>
      </c>
      <c r="G446" s="611">
        <v>38388</v>
      </c>
      <c r="H446" s="1398"/>
    </row>
    <row r="447" spans="1:8" outlineLevel="1" x14ac:dyDescent="0.25">
      <c r="A447" s="730" t="s">
        <v>1972</v>
      </c>
      <c r="B447" s="750" t="s">
        <v>2009</v>
      </c>
      <c r="C447" s="590" t="s">
        <v>16</v>
      </c>
      <c r="D447" s="604" t="s">
        <v>14</v>
      </c>
      <c r="E447" s="850" t="s">
        <v>221</v>
      </c>
      <c r="F447" s="685">
        <f t="shared" si="16"/>
        <v>29135</v>
      </c>
      <c r="G447" s="611">
        <v>34962</v>
      </c>
      <c r="H447" s="1398"/>
    </row>
    <row r="448" spans="1:8" outlineLevel="1" x14ac:dyDescent="0.25">
      <c r="A448" s="730" t="s">
        <v>1971</v>
      </c>
      <c r="B448" s="750" t="s">
        <v>2034</v>
      </c>
      <c r="C448" s="590" t="s">
        <v>16</v>
      </c>
      <c r="D448" s="604" t="s">
        <v>14</v>
      </c>
      <c r="E448" s="850" t="s">
        <v>221</v>
      </c>
      <c r="F448" s="685">
        <f t="shared" si="16"/>
        <v>31990</v>
      </c>
      <c r="G448" s="611">
        <v>38388</v>
      </c>
      <c r="H448" s="1398"/>
    </row>
    <row r="449" spans="1:8" outlineLevel="1" x14ac:dyDescent="0.25">
      <c r="A449" s="730" t="s">
        <v>1974</v>
      </c>
      <c r="B449" s="750" t="s">
        <v>2010</v>
      </c>
      <c r="C449" s="590" t="s">
        <v>16</v>
      </c>
      <c r="D449" s="604" t="s">
        <v>14</v>
      </c>
      <c r="E449" s="850" t="s">
        <v>221</v>
      </c>
      <c r="F449" s="685">
        <f t="shared" si="16"/>
        <v>29470</v>
      </c>
      <c r="G449" s="611">
        <v>35364</v>
      </c>
      <c r="H449" s="1398"/>
    </row>
    <row r="450" spans="1:8" outlineLevel="1" x14ac:dyDescent="0.25">
      <c r="A450" s="730" t="s">
        <v>1973</v>
      </c>
      <c r="B450" s="750" t="s">
        <v>2035</v>
      </c>
      <c r="C450" s="590" t="s">
        <v>16</v>
      </c>
      <c r="D450" s="604" t="s">
        <v>14</v>
      </c>
      <c r="E450" s="850" t="s">
        <v>221</v>
      </c>
      <c r="F450" s="685">
        <f t="shared" si="16"/>
        <v>33885</v>
      </c>
      <c r="G450" s="611">
        <v>40662</v>
      </c>
      <c r="H450" s="1398"/>
    </row>
    <row r="451" spans="1:8" outlineLevel="1" x14ac:dyDescent="0.25">
      <c r="A451" s="730" t="s">
        <v>1976</v>
      </c>
      <c r="B451" s="750" t="s">
        <v>2011</v>
      </c>
      <c r="C451" s="590" t="s">
        <v>16</v>
      </c>
      <c r="D451" s="604" t="s">
        <v>14</v>
      </c>
      <c r="E451" s="850" t="s">
        <v>221</v>
      </c>
      <c r="F451" s="685">
        <f t="shared" si="16"/>
        <v>31355</v>
      </c>
      <c r="G451" s="611">
        <v>37626</v>
      </c>
      <c r="H451" s="1398"/>
    </row>
    <row r="452" spans="1:8" outlineLevel="1" x14ac:dyDescent="0.25">
      <c r="A452" s="730" t="s">
        <v>1975</v>
      </c>
      <c r="B452" s="750" t="s">
        <v>2036</v>
      </c>
      <c r="C452" s="590" t="s">
        <v>16</v>
      </c>
      <c r="D452" s="604" t="s">
        <v>14</v>
      </c>
      <c r="E452" s="850" t="s">
        <v>221</v>
      </c>
      <c r="F452" s="685">
        <f t="shared" si="16"/>
        <v>35530</v>
      </c>
      <c r="G452" s="611">
        <v>42636</v>
      </c>
      <c r="H452" s="1398"/>
    </row>
    <row r="453" spans="1:8" outlineLevel="1" x14ac:dyDescent="0.25">
      <c r="A453" s="730" t="s">
        <v>1978</v>
      </c>
      <c r="B453" s="750" t="s">
        <v>2012</v>
      </c>
      <c r="C453" s="590" t="s">
        <v>16</v>
      </c>
      <c r="D453" s="604" t="s">
        <v>14</v>
      </c>
      <c r="E453" s="850" t="s">
        <v>221</v>
      </c>
      <c r="F453" s="685">
        <f t="shared" si="16"/>
        <v>32330</v>
      </c>
      <c r="G453" s="611">
        <v>38796</v>
      </c>
      <c r="H453" s="1398"/>
    </row>
    <row r="454" spans="1:8" ht="14.4" outlineLevel="1" thickBot="1" x14ac:dyDescent="0.3">
      <c r="A454" s="732" t="s">
        <v>1977</v>
      </c>
      <c r="B454" s="759" t="s">
        <v>2037</v>
      </c>
      <c r="C454" s="650" t="s">
        <v>16</v>
      </c>
      <c r="D454" s="605" t="s">
        <v>14</v>
      </c>
      <c r="E454" s="851" t="s">
        <v>221</v>
      </c>
      <c r="F454" s="686">
        <f t="shared" si="16"/>
        <v>39200</v>
      </c>
      <c r="G454" s="636">
        <v>47040</v>
      </c>
      <c r="H454" s="1398"/>
    </row>
    <row r="455" spans="1:8" outlineLevel="1" x14ac:dyDescent="0.25">
      <c r="A455" s="729" t="s">
        <v>1980</v>
      </c>
      <c r="B455" s="749" t="s">
        <v>2013</v>
      </c>
      <c r="C455" s="671" t="s">
        <v>16</v>
      </c>
      <c r="D455" s="608" t="s">
        <v>14</v>
      </c>
      <c r="E455" s="854" t="s">
        <v>221</v>
      </c>
      <c r="F455" s="689">
        <f t="shared" ref="F455:F493" si="17">G455/1.2</f>
        <v>54290</v>
      </c>
      <c r="G455" s="634">
        <v>65148</v>
      </c>
      <c r="H455" s="1398"/>
    </row>
    <row r="456" spans="1:8" outlineLevel="1" x14ac:dyDescent="0.25">
      <c r="A456" s="730" t="s">
        <v>1979</v>
      </c>
      <c r="B456" s="750" t="s">
        <v>2038</v>
      </c>
      <c r="C456" s="590" t="s">
        <v>16</v>
      </c>
      <c r="D456" s="604" t="s">
        <v>14</v>
      </c>
      <c r="E456" s="850" t="s">
        <v>221</v>
      </c>
      <c r="F456" s="685">
        <f t="shared" si="17"/>
        <v>70795</v>
      </c>
      <c r="G456" s="611">
        <v>84954</v>
      </c>
      <c r="H456" s="1398"/>
    </row>
    <row r="457" spans="1:8" outlineLevel="1" x14ac:dyDescent="0.25">
      <c r="A457" s="730" t="s">
        <v>1982</v>
      </c>
      <c r="B457" s="750" t="s">
        <v>2014</v>
      </c>
      <c r="C457" s="590" t="s">
        <v>16</v>
      </c>
      <c r="D457" s="604" t="s">
        <v>14</v>
      </c>
      <c r="E457" s="850" t="s">
        <v>221</v>
      </c>
      <c r="F457" s="685">
        <f t="shared" si="17"/>
        <v>56805</v>
      </c>
      <c r="G457" s="611">
        <v>68166</v>
      </c>
      <c r="H457" s="1398"/>
    </row>
    <row r="458" spans="1:8" outlineLevel="1" x14ac:dyDescent="0.25">
      <c r="A458" s="730" t="s">
        <v>1981</v>
      </c>
      <c r="B458" s="750" t="s">
        <v>2039</v>
      </c>
      <c r="C458" s="590" t="s">
        <v>16</v>
      </c>
      <c r="D458" s="604" t="s">
        <v>14</v>
      </c>
      <c r="E458" s="850" t="s">
        <v>221</v>
      </c>
      <c r="F458" s="685">
        <f t="shared" si="17"/>
        <v>72530</v>
      </c>
      <c r="G458" s="611">
        <v>87036</v>
      </c>
      <c r="H458" s="1398"/>
    </row>
    <row r="459" spans="1:8" outlineLevel="1" x14ac:dyDescent="0.25">
      <c r="A459" s="730" t="s">
        <v>1984</v>
      </c>
      <c r="B459" s="750" t="s">
        <v>2015</v>
      </c>
      <c r="C459" s="590" t="s">
        <v>16</v>
      </c>
      <c r="D459" s="604" t="s">
        <v>14</v>
      </c>
      <c r="E459" s="850" t="s">
        <v>221</v>
      </c>
      <c r="F459" s="685">
        <f t="shared" si="17"/>
        <v>57720</v>
      </c>
      <c r="G459" s="611">
        <v>69264</v>
      </c>
      <c r="H459" s="1398"/>
    </row>
    <row r="460" spans="1:8" outlineLevel="1" x14ac:dyDescent="0.25">
      <c r="A460" s="730" t="s">
        <v>1983</v>
      </c>
      <c r="B460" s="750" t="s">
        <v>2040</v>
      </c>
      <c r="C460" s="590" t="s">
        <v>16</v>
      </c>
      <c r="D460" s="604" t="s">
        <v>14</v>
      </c>
      <c r="E460" s="850" t="s">
        <v>221</v>
      </c>
      <c r="F460" s="685">
        <f t="shared" si="17"/>
        <v>73390</v>
      </c>
      <c r="G460" s="611">
        <v>88068</v>
      </c>
      <c r="H460" s="1398"/>
    </row>
    <row r="461" spans="1:8" outlineLevel="1" x14ac:dyDescent="0.25">
      <c r="A461" s="730" t="s">
        <v>1986</v>
      </c>
      <c r="B461" s="750" t="s">
        <v>2016</v>
      </c>
      <c r="C461" s="590" t="s">
        <v>16</v>
      </c>
      <c r="D461" s="604" t="s">
        <v>14</v>
      </c>
      <c r="E461" s="850" t="s">
        <v>221</v>
      </c>
      <c r="F461" s="685">
        <f t="shared" si="17"/>
        <v>60710</v>
      </c>
      <c r="G461" s="611">
        <v>72852</v>
      </c>
      <c r="H461" s="1398"/>
    </row>
    <row r="462" spans="1:8" outlineLevel="1" x14ac:dyDescent="0.25">
      <c r="A462" s="730" t="s">
        <v>1985</v>
      </c>
      <c r="B462" s="750" t="s">
        <v>2041</v>
      </c>
      <c r="C462" s="590" t="s">
        <v>16</v>
      </c>
      <c r="D462" s="604" t="s">
        <v>14</v>
      </c>
      <c r="E462" s="850" t="s">
        <v>221</v>
      </c>
      <c r="F462" s="685">
        <f t="shared" si="17"/>
        <v>79352.5</v>
      </c>
      <c r="G462" s="611">
        <v>95223</v>
      </c>
      <c r="H462" s="1398"/>
    </row>
    <row r="463" spans="1:8" outlineLevel="1" x14ac:dyDescent="0.25">
      <c r="A463" s="730" t="s">
        <v>1988</v>
      </c>
      <c r="B463" s="750" t="s">
        <v>2017</v>
      </c>
      <c r="C463" s="590" t="s">
        <v>16</v>
      </c>
      <c r="D463" s="604" t="s">
        <v>14</v>
      </c>
      <c r="E463" s="850" t="s">
        <v>221</v>
      </c>
      <c r="F463" s="685">
        <f t="shared" si="17"/>
        <v>63275</v>
      </c>
      <c r="G463" s="611">
        <v>75930</v>
      </c>
      <c r="H463" s="1398"/>
    </row>
    <row r="464" spans="1:8" outlineLevel="1" x14ac:dyDescent="0.25">
      <c r="A464" s="730" t="s">
        <v>1987</v>
      </c>
      <c r="B464" s="750" t="s">
        <v>2042</v>
      </c>
      <c r="C464" s="590" t="s">
        <v>16</v>
      </c>
      <c r="D464" s="604" t="s">
        <v>14</v>
      </c>
      <c r="E464" s="850" t="s">
        <v>221</v>
      </c>
      <c r="F464" s="685">
        <f t="shared" si="17"/>
        <v>85265</v>
      </c>
      <c r="G464" s="611">
        <v>102318</v>
      </c>
      <c r="H464" s="1398"/>
    </row>
    <row r="465" spans="1:8" outlineLevel="1" x14ac:dyDescent="0.25">
      <c r="A465" s="730" t="s">
        <v>1990</v>
      </c>
      <c r="B465" s="750" t="s">
        <v>2018</v>
      </c>
      <c r="C465" s="590" t="s">
        <v>16</v>
      </c>
      <c r="D465" s="604" t="s">
        <v>14</v>
      </c>
      <c r="E465" s="850" t="s">
        <v>221</v>
      </c>
      <c r="F465" s="685">
        <f t="shared" si="17"/>
        <v>64195</v>
      </c>
      <c r="G465" s="611">
        <v>77034</v>
      </c>
      <c r="H465" s="1398"/>
    </row>
    <row r="466" spans="1:8" ht="14.4" outlineLevel="1" thickBot="1" x14ac:dyDescent="0.3">
      <c r="A466" s="732" t="s">
        <v>1989</v>
      </c>
      <c r="B466" s="759" t="s">
        <v>2043</v>
      </c>
      <c r="C466" s="650" t="s">
        <v>16</v>
      </c>
      <c r="D466" s="605" t="s">
        <v>14</v>
      </c>
      <c r="E466" s="851" t="s">
        <v>221</v>
      </c>
      <c r="F466" s="686">
        <f t="shared" si="17"/>
        <v>90410</v>
      </c>
      <c r="G466" s="636">
        <v>108492</v>
      </c>
      <c r="H466" s="1398"/>
    </row>
    <row r="467" spans="1:8" outlineLevel="1" x14ac:dyDescent="0.25">
      <c r="A467" s="729" t="s">
        <v>1992</v>
      </c>
      <c r="B467" s="749" t="s">
        <v>2019</v>
      </c>
      <c r="C467" s="671" t="s">
        <v>16</v>
      </c>
      <c r="D467" s="608" t="s">
        <v>14</v>
      </c>
      <c r="E467" s="854" t="s">
        <v>221</v>
      </c>
      <c r="F467" s="689">
        <f t="shared" si="17"/>
        <v>102705</v>
      </c>
      <c r="G467" s="634">
        <v>123246</v>
      </c>
      <c r="H467" s="1398"/>
    </row>
    <row r="468" spans="1:8" outlineLevel="1" x14ac:dyDescent="0.25">
      <c r="A468" s="730" t="s">
        <v>1991</v>
      </c>
      <c r="B468" s="750" t="s">
        <v>2044</v>
      </c>
      <c r="C468" s="590" t="s">
        <v>16</v>
      </c>
      <c r="D468" s="604" t="s">
        <v>14</v>
      </c>
      <c r="E468" s="850" t="s">
        <v>221</v>
      </c>
      <c r="F468" s="685">
        <f t="shared" si="17"/>
        <v>134215</v>
      </c>
      <c r="G468" s="611">
        <v>161058</v>
      </c>
      <c r="H468" s="1398"/>
    </row>
    <row r="469" spans="1:8" outlineLevel="1" x14ac:dyDescent="0.25">
      <c r="A469" s="730" t="s">
        <v>1994</v>
      </c>
      <c r="B469" s="750" t="s">
        <v>2020</v>
      </c>
      <c r="C469" s="590" t="s">
        <v>16</v>
      </c>
      <c r="D469" s="604" t="s">
        <v>14</v>
      </c>
      <c r="E469" s="850" t="s">
        <v>221</v>
      </c>
      <c r="F469" s="685">
        <f t="shared" si="17"/>
        <v>104845</v>
      </c>
      <c r="G469" s="611">
        <v>125814</v>
      </c>
      <c r="H469" s="1398"/>
    </row>
    <row r="470" spans="1:8" outlineLevel="1" x14ac:dyDescent="0.25">
      <c r="A470" s="730" t="s">
        <v>1993</v>
      </c>
      <c r="B470" s="750" t="s">
        <v>2028</v>
      </c>
      <c r="C470" s="590" t="s">
        <v>16</v>
      </c>
      <c r="D470" s="604" t="s">
        <v>14</v>
      </c>
      <c r="E470" s="850" t="s">
        <v>221</v>
      </c>
      <c r="F470" s="685">
        <f t="shared" si="17"/>
        <v>136465</v>
      </c>
      <c r="G470" s="611">
        <v>163758</v>
      </c>
      <c r="H470" s="1398"/>
    </row>
    <row r="471" spans="1:8" outlineLevel="1" x14ac:dyDescent="0.25">
      <c r="A471" s="730" t="s">
        <v>1996</v>
      </c>
      <c r="B471" s="750" t="s">
        <v>2021</v>
      </c>
      <c r="C471" s="590" t="s">
        <v>16</v>
      </c>
      <c r="D471" s="604" t="s">
        <v>14</v>
      </c>
      <c r="E471" s="850" t="s">
        <v>221</v>
      </c>
      <c r="F471" s="685">
        <f t="shared" si="17"/>
        <v>105710</v>
      </c>
      <c r="G471" s="611">
        <v>126852</v>
      </c>
      <c r="H471" s="1398"/>
    </row>
    <row r="472" spans="1:8" outlineLevel="1" x14ac:dyDescent="0.25">
      <c r="A472" s="730" t="s">
        <v>1995</v>
      </c>
      <c r="B472" s="750" t="s">
        <v>2045</v>
      </c>
      <c r="C472" s="590" t="s">
        <v>16</v>
      </c>
      <c r="D472" s="604" t="s">
        <v>14</v>
      </c>
      <c r="E472" s="850" t="s">
        <v>221</v>
      </c>
      <c r="F472" s="685">
        <f t="shared" si="17"/>
        <v>138330</v>
      </c>
      <c r="G472" s="611">
        <v>165996</v>
      </c>
      <c r="H472" s="1398"/>
    </row>
    <row r="473" spans="1:8" outlineLevel="1" x14ac:dyDescent="0.25">
      <c r="A473" s="730" t="s">
        <v>1998</v>
      </c>
      <c r="B473" s="750" t="s">
        <v>2022</v>
      </c>
      <c r="C473" s="590" t="s">
        <v>16</v>
      </c>
      <c r="D473" s="604" t="s">
        <v>14</v>
      </c>
      <c r="E473" s="850" t="s">
        <v>221</v>
      </c>
      <c r="F473" s="685">
        <f t="shared" si="17"/>
        <v>112845</v>
      </c>
      <c r="G473" s="611">
        <v>135414</v>
      </c>
      <c r="H473" s="1398"/>
    </row>
    <row r="474" spans="1:8" outlineLevel="1" x14ac:dyDescent="0.25">
      <c r="A474" s="730" t="s">
        <v>1997</v>
      </c>
      <c r="B474" s="750" t="s">
        <v>2046</v>
      </c>
      <c r="C474" s="590" t="s">
        <v>16</v>
      </c>
      <c r="D474" s="604" t="s">
        <v>14</v>
      </c>
      <c r="E474" s="850" t="s">
        <v>221</v>
      </c>
      <c r="F474" s="685">
        <f t="shared" si="17"/>
        <v>148805</v>
      </c>
      <c r="G474" s="611">
        <v>178566</v>
      </c>
      <c r="H474" s="1398"/>
    </row>
    <row r="475" spans="1:8" outlineLevel="1" x14ac:dyDescent="0.25">
      <c r="A475" s="730" t="s">
        <v>2000</v>
      </c>
      <c r="B475" s="750" t="s">
        <v>2023</v>
      </c>
      <c r="C475" s="590" t="s">
        <v>16</v>
      </c>
      <c r="D475" s="604" t="s">
        <v>14</v>
      </c>
      <c r="E475" s="850" t="s">
        <v>221</v>
      </c>
      <c r="F475" s="685">
        <f t="shared" si="17"/>
        <v>114980</v>
      </c>
      <c r="G475" s="611">
        <v>137976</v>
      </c>
      <c r="H475" s="1398"/>
    </row>
    <row r="476" spans="1:8" outlineLevel="1" x14ac:dyDescent="0.25">
      <c r="A476" s="730" t="s">
        <v>1999</v>
      </c>
      <c r="B476" s="750" t="s">
        <v>2047</v>
      </c>
      <c r="C476" s="590" t="s">
        <v>16</v>
      </c>
      <c r="D476" s="604" t="s">
        <v>14</v>
      </c>
      <c r="E476" s="850" t="s">
        <v>221</v>
      </c>
      <c r="F476" s="685">
        <f t="shared" si="17"/>
        <v>151860</v>
      </c>
      <c r="G476" s="611">
        <v>182232</v>
      </c>
      <c r="H476" s="1398"/>
    </row>
    <row r="477" spans="1:8" outlineLevel="1" x14ac:dyDescent="0.25">
      <c r="A477" s="730" t="s">
        <v>2002</v>
      </c>
      <c r="B477" s="750" t="s">
        <v>2024</v>
      </c>
      <c r="C477" s="590" t="s">
        <v>16</v>
      </c>
      <c r="D477" s="604" t="s">
        <v>14</v>
      </c>
      <c r="E477" s="850" t="s">
        <v>221</v>
      </c>
      <c r="F477" s="685">
        <f t="shared" si="17"/>
        <v>115850</v>
      </c>
      <c r="G477" s="611">
        <v>139020</v>
      </c>
      <c r="H477" s="1398"/>
    </row>
    <row r="478" spans="1:8" ht="14.4" outlineLevel="1" thickBot="1" x14ac:dyDescent="0.3">
      <c r="A478" s="732" t="s">
        <v>2001</v>
      </c>
      <c r="B478" s="759" t="s">
        <v>2048</v>
      </c>
      <c r="C478" s="650" t="s">
        <v>16</v>
      </c>
      <c r="D478" s="605" t="s">
        <v>14</v>
      </c>
      <c r="E478" s="851" t="s">
        <v>221</v>
      </c>
      <c r="F478" s="686">
        <f t="shared" si="17"/>
        <v>153510</v>
      </c>
      <c r="G478" s="636">
        <v>184212</v>
      </c>
      <c r="H478" s="1398"/>
    </row>
    <row r="479" spans="1:8" outlineLevel="1" x14ac:dyDescent="0.25">
      <c r="A479" s="729" t="s">
        <v>2004</v>
      </c>
      <c r="B479" s="749" t="s">
        <v>2025</v>
      </c>
      <c r="C479" s="649" t="s">
        <v>16</v>
      </c>
      <c r="D479" s="606" t="s">
        <v>14</v>
      </c>
      <c r="E479" s="852" t="s">
        <v>221</v>
      </c>
      <c r="F479" s="687">
        <f t="shared" si="17"/>
        <v>177925</v>
      </c>
      <c r="G479" s="634">
        <v>213510</v>
      </c>
      <c r="H479" s="1398"/>
    </row>
    <row r="480" spans="1:8" outlineLevel="1" x14ac:dyDescent="0.25">
      <c r="A480" s="730" t="s">
        <v>2003</v>
      </c>
      <c r="B480" s="750" t="s">
        <v>2049</v>
      </c>
      <c r="C480" s="590" t="s">
        <v>16</v>
      </c>
      <c r="D480" s="604" t="s">
        <v>14</v>
      </c>
      <c r="E480" s="850" t="s">
        <v>221</v>
      </c>
      <c r="F480" s="685">
        <f t="shared" si="17"/>
        <v>192245</v>
      </c>
      <c r="G480" s="611">
        <v>230694</v>
      </c>
      <c r="H480" s="1398"/>
    </row>
    <row r="481" spans="1:8" outlineLevel="1" x14ac:dyDescent="0.25">
      <c r="A481" s="730" t="s">
        <v>2006</v>
      </c>
      <c r="B481" s="750" t="s">
        <v>2026</v>
      </c>
      <c r="C481" s="590" t="s">
        <v>16</v>
      </c>
      <c r="D481" s="604" t="s">
        <v>14</v>
      </c>
      <c r="E481" s="850" t="s">
        <v>221</v>
      </c>
      <c r="F481" s="685">
        <f t="shared" si="17"/>
        <v>179855</v>
      </c>
      <c r="G481" s="611">
        <v>215826</v>
      </c>
      <c r="H481" s="1398"/>
    </row>
    <row r="482" spans="1:8" outlineLevel="1" x14ac:dyDescent="0.25">
      <c r="A482" s="730" t="s">
        <v>2005</v>
      </c>
      <c r="B482" s="750" t="s">
        <v>2050</v>
      </c>
      <c r="C482" s="590" t="s">
        <v>16</v>
      </c>
      <c r="D482" s="604" t="s">
        <v>14</v>
      </c>
      <c r="E482" s="850" t="s">
        <v>221</v>
      </c>
      <c r="F482" s="685">
        <f t="shared" si="17"/>
        <v>198955</v>
      </c>
      <c r="G482" s="611">
        <v>238746</v>
      </c>
      <c r="H482" s="1398"/>
    </row>
    <row r="483" spans="1:8" outlineLevel="1" x14ac:dyDescent="0.25">
      <c r="A483" s="730" t="s">
        <v>2008</v>
      </c>
      <c r="B483" s="750" t="s">
        <v>2027</v>
      </c>
      <c r="C483" s="590" t="s">
        <v>16</v>
      </c>
      <c r="D483" s="604" t="s">
        <v>14</v>
      </c>
      <c r="E483" s="850" t="s">
        <v>221</v>
      </c>
      <c r="F483" s="685">
        <f t="shared" si="17"/>
        <v>180695</v>
      </c>
      <c r="G483" s="611">
        <v>216834</v>
      </c>
      <c r="H483" s="1398"/>
    </row>
    <row r="484" spans="1:8" outlineLevel="1" x14ac:dyDescent="0.25">
      <c r="A484" s="730" t="s">
        <v>2007</v>
      </c>
      <c r="B484" s="750" t="s">
        <v>2051</v>
      </c>
      <c r="C484" s="590" t="s">
        <v>16</v>
      </c>
      <c r="D484" s="604" t="s">
        <v>14</v>
      </c>
      <c r="E484" s="850" t="s">
        <v>221</v>
      </c>
      <c r="F484" s="685">
        <f t="shared" si="17"/>
        <v>203770</v>
      </c>
      <c r="G484" s="611">
        <v>244524</v>
      </c>
      <c r="H484" s="1398"/>
    </row>
    <row r="485" spans="1:8" ht="14.4" thickBot="1" x14ac:dyDescent="0.3">
      <c r="A485" s="744" t="s">
        <v>2063</v>
      </c>
      <c r="B485" s="774"/>
      <c r="C485" s="710"/>
      <c r="D485" s="711"/>
      <c r="E485" s="712"/>
      <c r="F485" s="713"/>
      <c r="G485" s="714"/>
      <c r="H485" s="1398"/>
    </row>
    <row r="486" spans="1:8" outlineLevel="1" x14ac:dyDescent="0.25">
      <c r="A486" s="729" t="s">
        <v>2064</v>
      </c>
      <c r="B486" s="749" t="s">
        <v>2069</v>
      </c>
      <c r="C486" s="649" t="s">
        <v>17</v>
      </c>
      <c r="D486" s="606" t="s">
        <v>14</v>
      </c>
      <c r="E486" s="708">
        <f>1089/1.2</f>
        <v>907.5</v>
      </c>
      <c r="F486" s="685">
        <f>$G$1*E486</f>
        <v>47190</v>
      </c>
      <c r="G486" s="634">
        <f>F486*1.2</f>
        <v>56628</v>
      </c>
      <c r="H486" s="1398"/>
    </row>
    <row r="487" spans="1:8" outlineLevel="1" x14ac:dyDescent="0.25">
      <c r="A487" s="730" t="s">
        <v>2065</v>
      </c>
      <c r="B487" s="750" t="s">
        <v>2070</v>
      </c>
      <c r="C487" s="649" t="s">
        <v>17</v>
      </c>
      <c r="D487" s="604" t="s">
        <v>14</v>
      </c>
      <c r="E487" s="708">
        <f>1179/1.2</f>
        <v>982.5</v>
      </c>
      <c r="F487" s="685">
        <f t="shared" ref="F487:F492" si="18">$G$1*E487</f>
        <v>51090</v>
      </c>
      <c r="G487" s="634">
        <f t="shared" ref="G487:G492" si="19">F487*1.2</f>
        <v>61308</v>
      </c>
      <c r="H487" s="1398"/>
    </row>
    <row r="488" spans="1:8" outlineLevel="1" x14ac:dyDescent="0.25">
      <c r="A488" s="730" t="s">
        <v>444</v>
      </c>
      <c r="B488" s="750" t="s">
        <v>2071</v>
      </c>
      <c r="C488" s="649" t="s">
        <v>17</v>
      </c>
      <c r="D488" s="604" t="s">
        <v>14</v>
      </c>
      <c r="E488" s="708">
        <f>1347/1.2</f>
        <v>1122.5</v>
      </c>
      <c r="F488" s="685">
        <f t="shared" si="18"/>
        <v>58370</v>
      </c>
      <c r="G488" s="634">
        <f t="shared" si="19"/>
        <v>70044</v>
      </c>
      <c r="H488" s="1398"/>
    </row>
    <row r="489" spans="1:8" outlineLevel="1" x14ac:dyDescent="0.25">
      <c r="A489" s="730" t="s">
        <v>445</v>
      </c>
      <c r="B489" s="750" t="s">
        <v>2072</v>
      </c>
      <c r="C489" s="649" t="s">
        <v>17</v>
      </c>
      <c r="D489" s="604" t="s">
        <v>14</v>
      </c>
      <c r="E489" s="708">
        <f>1398/1.2</f>
        <v>1165</v>
      </c>
      <c r="F489" s="685">
        <f t="shared" si="18"/>
        <v>60580</v>
      </c>
      <c r="G489" s="634">
        <f t="shared" si="19"/>
        <v>72696</v>
      </c>
      <c r="H489" s="1398"/>
    </row>
    <row r="490" spans="1:8" outlineLevel="1" x14ac:dyDescent="0.25">
      <c r="A490" s="730" t="s">
        <v>2066</v>
      </c>
      <c r="B490" s="750" t="s">
        <v>2073</v>
      </c>
      <c r="C490" s="649" t="s">
        <v>17</v>
      </c>
      <c r="D490" s="604" t="s">
        <v>14</v>
      </c>
      <c r="E490" s="708">
        <f>828/1.2</f>
        <v>690</v>
      </c>
      <c r="F490" s="685">
        <f t="shared" si="18"/>
        <v>35880</v>
      </c>
      <c r="G490" s="634">
        <f t="shared" si="19"/>
        <v>43056</v>
      </c>
      <c r="H490" s="1398"/>
    </row>
    <row r="491" spans="1:8" outlineLevel="1" x14ac:dyDescent="0.25">
      <c r="A491" s="730" t="s">
        <v>2067</v>
      </c>
      <c r="B491" s="750" t="s">
        <v>2074</v>
      </c>
      <c r="C491" s="649" t="s">
        <v>17</v>
      </c>
      <c r="D491" s="604" t="s">
        <v>14</v>
      </c>
      <c r="E491" s="708">
        <f>1068/1.2</f>
        <v>890</v>
      </c>
      <c r="F491" s="685">
        <f t="shared" si="18"/>
        <v>46280</v>
      </c>
      <c r="G491" s="634">
        <f t="shared" si="19"/>
        <v>55536</v>
      </c>
      <c r="H491" s="1398"/>
    </row>
    <row r="492" spans="1:8" outlineLevel="1" x14ac:dyDescent="0.25">
      <c r="A492" s="730" t="s">
        <v>2068</v>
      </c>
      <c r="B492" s="750" t="s">
        <v>447</v>
      </c>
      <c r="C492" s="679" t="s">
        <v>2076</v>
      </c>
      <c r="D492" s="604" t="s">
        <v>14</v>
      </c>
      <c r="E492" s="708">
        <f>459/1.2</f>
        <v>382.5</v>
      </c>
      <c r="F492" s="685">
        <f t="shared" si="18"/>
        <v>19890</v>
      </c>
      <c r="G492" s="634">
        <f t="shared" si="19"/>
        <v>23868</v>
      </c>
      <c r="H492" s="1398"/>
    </row>
    <row r="493" spans="1:8" outlineLevel="1" x14ac:dyDescent="0.25">
      <c r="A493" s="730" t="s">
        <v>654</v>
      </c>
      <c r="B493" s="750" t="s">
        <v>2075</v>
      </c>
      <c r="C493" s="679" t="s">
        <v>2076</v>
      </c>
      <c r="D493" s="604" t="s">
        <v>14</v>
      </c>
      <c r="E493" s="850" t="s">
        <v>221</v>
      </c>
      <c r="F493" s="685">
        <f t="shared" si="17"/>
        <v>3900</v>
      </c>
      <c r="G493" s="611">
        <f>G193</f>
        <v>4680</v>
      </c>
      <c r="H493" s="1398"/>
    </row>
    <row r="494" spans="1:8" ht="14.4" thickBot="1" x14ac:dyDescent="0.3">
      <c r="A494" s="834" t="s">
        <v>2149</v>
      </c>
      <c r="B494" s="835"/>
      <c r="C494" s="836"/>
      <c r="D494" s="837"/>
      <c r="E494" s="838"/>
      <c r="F494" s="839"/>
      <c r="G494" s="840"/>
      <c r="H494" s="1398"/>
    </row>
    <row r="495" spans="1:8" outlineLevel="1" x14ac:dyDescent="0.25">
      <c r="A495" s="841" t="s">
        <v>2151</v>
      </c>
      <c r="B495" s="842"/>
      <c r="C495" s="843"/>
      <c r="D495" s="844"/>
      <c r="E495" s="845"/>
      <c r="F495" s="846"/>
      <c r="G495" s="847"/>
      <c r="H495" s="1398"/>
    </row>
    <row r="496" spans="1:8" outlineLevel="1" x14ac:dyDescent="0.25">
      <c r="A496" s="729" t="s">
        <v>2122</v>
      </c>
      <c r="B496" s="777" t="s">
        <v>2153</v>
      </c>
      <c r="C496" s="673"/>
      <c r="D496" s="709" t="s">
        <v>14</v>
      </c>
      <c r="E496" s="699">
        <f t="shared" ref="E496:E501" si="20">F496/$G$1</f>
        <v>27.21153846153846</v>
      </c>
      <c r="F496" s="685">
        <f t="shared" ref="F496" si="21">G496/1.2</f>
        <v>1415</v>
      </c>
      <c r="G496" s="634">
        <v>1698</v>
      </c>
      <c r="H496" s="1398"/>
    </row>
    <row r="497" spans="1:8" outlineLevel="1" x14ac:dyDescent="0.25">
      <c r="A497" s="729" t="s">
        <v>2123</v>
      </c>
      <c r="B497" s="777" t="s">
        <v>2154</v>
      </c>
      <c r="C497" s="673"/>
      <c r="D497" s="709" t="s">
        <v>14</v>
      </c>
      <c r="E497" s="699">
        <f t="shared" si="20"/>
        <v>59.855769230769234</v>
      </c>
      <c r="F497" s="685">
        <f t="shared" ref="F497:F501" si="22">G497/1.2</f>
        <v>3112.5</v>
      </c>
      <c r="G497" s="634">
        <v>3735</v>
      </c>
      <c r="H497" s="1398"/>
    </row>
    <row r="498" spans="1:8" outlineLevel="1" x14ac:dyDescent="0.25">
      <c r="A498" s="729" t="s">
        <v>2124</v>
      </c>
      <c r="B498" s="777" t="s">
        <v>2161</v>
      </c>
      <c r="C498" s="673"/>
      <c r="D498" s="709" t="s">
        <v>14</v>
      </c>
      <c r="E498" s="699">
        <f t="shared" si="20"/>
        <v>55.432692307692307</v>
      </c>
      <c r="F498" s="685">
        <f t="shared" si="22"/>
        <v>2882.5</v>
      </c>
      <c r="G498" s="634">
        <v>3459</v>
      </c>
      <c r="H498" s="1398"/>
    </row>
    <row r="499" spans="1:8" outlineLevel="1" x14ac:dyDescent="0.25">
      <c r="A499" s="729" t="s">
        <v>2125</v>
      </c>
      <c r="B499" s="777" t="s">
        <v>2155</v>
      </c>
      <c r="C499" s="673"/>
      <c r="D499" s="709" t="s">
        <v>14</v>
      </c>
      <c r="E499" s="699">
        <f t="shared" si="20"/>
        <v>83.317307692307693</v>
      </c>
      <c r="F499" s="685">
        <f t="shared" si="22"/>
        <v>4332.5</v>
      </c>
      <c r="G499" s="634">
        <v>5199</v>
      </c>
      <c r="H499" s="1398"/>
    </row>
    <row r="500" spans="1:8" outlineLevel="1" x14ac:dyDescent="0.25">
      <c r="A500" s="729" t="s">
        <v>2126</v>
      </c>
      <c r="B500" s="777" t="s">
        <v>2156</v>
      </c>
      <c r="C500" s="673"/>
      <c r="D500" s="709" t="s">
        <v>14</v>
      </c>
      <c r="E500" s="699">
        <f t="shared" si="20"/>
        <v>116.92307692307692</v>
      </c>
      <c r="F500" s="685">
        <f t="shared" si="22"/>
        <v>6080</v>
      </c>
      <c r="G500" s="634">
        <v>7296</v>
      </c>
      <c r="H500" s="1398"/>
    </row>
    <row r="501" spans="1:8" outlineLevel="1" x14ac:dyDescent="0.25">
      <c r="A501" s="729" t="s">
        <v>2127</v>
      </c>
      <c r="B501" s="777" t="s">
        <v>2157</v>
      </c>
      <c r="C501" s="673"/>
      <c r="D501" s="709" t="s">
        <v>14</v>
      </c>
      <c r="E501" s="699">
        <f t="shared" si="20"/>
        <v>109.32692307692308</v>
      </c>
      <c r="F501" s="685">
        <f t="shared" si="22"/>
        <v>5685</v>
      </c>
      <c r="G501" s="634">
        <v>6822</v>
      </c>
      <c r="H501" s="1398"/>
    </row>
    <row r="502" spans="1:8" outlineLevel="1" x14ac:dyDescent="0.25">
      <c r="A502" s="841" t="s">
        <v>2152</v>
      </c>
      <c r="B502" s="842"/>
      <c r="C502" s="843"/>
      <c r="D502" s="844"/>
      <c r="E502" s="845"/>
      <c r="F502" s="846"/>
      <c r="G502" s="847"/>
      <c r="H502" s="1398"/>
    </row>
    <row r="503" spans="1:8" outlineLevel="1" x14ac:dyDescent="0.25">
      <c r="A503" s="729" t="s">
        <v>2129</v>
      </c>
      <c r="B503" s="777" t="s">
        <v>2158</v>
      </c>
      <c r="C503" s="673"/>
      <c r="D503" s="709" t="s">
        <v>14</v>
      </c>
      <c r="E503" s="699">
        <f t="shared" ref="E503:E508" si="23">F503/$G$1</f>
        <v>52.83653846153846</v>
      </c>
      <c r="F503" s="685">
        <f t="shared" ref="F503:F508" si="24">G503/1.2</f>
        <v>2747.5</v>
      </c>
      <c r="G503" s="634">
        <v>3297</v>
      </c>
      <c r="H503" s="1398"/>
    </row>
    <row r="504" spans="1:8" outlineLevel="1" x14ac:dyDescent="0.25">
      <c r="A504" s="729" t="s">
        <v>2130</v>
      </c>
      <c r="B504" s="777" t="s">
        <v>2159</v>
      </c>
      <c r="C504" s="673"/>
      <c r="D504" s="709" t="s">
        <v>14</v>
      </c>
      <c r="E504" s="699">
        <f t="shared" si="23"/>
        <v>125.91346153846153</v>
      </c>
      <c r="F504" s="685">
        <f t="shared" si="24"/>
        <v>6547.5</v>
      </c>
      <c r="G504" s="634">
        <v>7857</v>
      </c>
      <c r="H504" s="1398"/>
    </row>
    <row r="505" spans="1:8" outlineLevel="1" x14ac:dyDescent="0.25">
      <c r="A505" s="729" t="s">
        <v>2131</v>
      </c>
      <c r="B505" s="777" t="s">
        <v>2160</v>
      </c>
      <c r="C505" s="673"/>
      <c r="D505" s="709" t="s">
        <v>14</v>
      </c>
      <c r="E505" s="699">
        <f t="shared" si="23"/>
        <v>105.81730769230769</v>
      </c>
      <c r="F505" s="685">
        <f t="shared" si="24"/>
        <v>5502.5</v>
      </c>
      <c r="G505" s="634">
        <v>6603</v>
      </c>
      <c r="H505" s="1398"/>
    </row>
    <row r="506" spans="1:8" outlineLevel="1" x14ac:dyDescent="0.25">
      <c r="A506" s="729" t="s">
        <v>2132</v>
      </c>
      <c r="B506" s="777" t="s">
        <v>2162</v>
      </c>
      <c r="C506" s="673"/>
      <c r="D506" s="709" t="s">
        <v>14</v>
      </c>
      <c r="E506" s="699">
        <f t="shared" si="23"/>
        <v>157.78846153846155</v>
      </c>
      <c r="F506" s="685">
        <f t="shared" si="24"/>
        <v>8205</v>
      </c>
      <c r="G506" s="634">
        <v>9846</v>
      </c>
      <c r="H506" s="1398"/>
    </row>
    <row r="507" spans="1:8" outlineLevel="1" x14ac:dyDescent="0.25">
      <c r="A507" s="729" t="s">
        <v>2133</v>
      </c>
      <c r="B507" s="777" t="s">
        <v>2163</v>
      </c>
      <c r="C507" s="673"/>
      <c r="D507" s="709" t="s">
        <v>14</v>
      </c>
      <c r="E507" s="699">
        <f t="shared" si="23"/>
        <v>257.01923076923077</v>
      </c>
      <c r="F507" s="685">
        <f t="shared" si="24"/>
        <v>13365</v>
      </c>
      <c r="G507" s="634">
        <v>16038</v>
      </c>
      <c r="H507" s="1398"/>
    </row>
    <row r="508" spans="1:8" outlineLevel="1" x14ac:dyDescent="0.25">
      <c r="A508" s="729" t="s">
        <v>2134</v>
      </c>
      <c r="B508" s="777" t="s">
        <v>2164</v>
      </c>
      <c r="C508" s="673"/>
      <c r="D508" s="709" t="s">
        <v>14</v>
      </c>
      <c r="E508" s="699">
        <f t="shared" si="23"/>
        <v>214.13461538461539</v>
      </c>
      <c r="F508" s="685">
        <f t="shared" si="24"/>
        <v>11135</v>
      </c>
      <c r="G508" s="634">
        <v>13362</v>
      </c>
      <c r="H508" s="1398"/>
    </row>
    <row r="509" spans="1:8" ht="14.4" thickBot="1" x14ac:dyDescent="0.3">
      <c r="A509" s="745" t="s">
        <v>2150</v>
      </c>
      <c r="B509" s="775"/>
      <c r="C509" s="715"/>
      <c r="D509" s="716"/>
      <c r="E509" s="717"/>
      <c r="F509" s="718"/>
      <c r="G509" s="719"/>
      <c r="H509" s="1398"/>
    </row>
    <row r="510" spans="1:8" outlineLevel="1" x14ac:dyDescent="0.25">
      <c r="A510" s="746" t="s">
        <v>2080</v>
      </c>
      <c r="B510" s="776"/>
      <c r="C510" s="720"/>
      <c r="D510" s="721"/>
      <c r="E510" s="722"/>
      <c r="F510" s="723"/>
      <c r="G510" s="724"/>
      <c r="H510" s="1398"/>
    </row>
    <row r="511" spans="1:8" outlineLevel="1" x14ac:dyDescent="0.25">
      <c r="A511" s="741" t="s">
        <v>1235</v>
      </c>
      <c r="B511" s="777" t="s">
        <v>2086</v>
      </c>
      <c r="C511" s="673"/>
      <c r="D511" s="709" t="s">
        <v>14</v>
      </c>
      <c r="E511" s="699">
        <f>F511/$G$1</f>
        <v>28.798076923076923</v>
      </c>
      <c r="F511" s="685">
        <f t="shared" ref="F511:F515" si="25">G511/1.2</f>
        <v>1497.5</v>
      </c>
      <c r="G511" s="634">
        <v>1797</v>
      </c>
      <c r="H511" s="1398"/>
    </row>
    <row r="512" spans="1:8" outlineLevel="1" x14ac:dyDescent="0.25">
      <c r="A512" s="729" t="s">
        <v>1236</v>
      </c>
      <c r="B512" s="777" t="s">
        <v>2088</v>
      </c>
      <c r="C512" s="673"/>
      <c r="D512" s="709" t="s">
        <v>14</v>
      </c>
      <c r="E512" s="699">
        <f t="shared" ref="E512:E515" si="26">F512/$G$1</f>
        <v>59.230769230769234</v>
      </c>
      <c r="F512" s="685">
        <f t="shared" si="25"/>
        <v>3080</v>
      </c>
      <c r="G512" s="634">
        <v>3696</v>
      </c>
      <c r="H512" s="1398"/>
    </row>
    <row r="513" spans="1:8" outlineLevel="1" x14ac:dyDescent="0.25">
      <c r="A513" s="729" t="s">
        <v>1237</v>
      </c>
      <c r="B513" s="777" t="s">
        <v>2089</v>
      </c>
      <c r="C513" s="673"/>
      <c r="D513" s="709" t="s">
        <v>14</v>
      </c>
      <c r="E513" s="699">
        <f t="shared" si="26"/>
        <v>84.038461538461533</v>
      </c>
      <c r="F513" s="685">
        <f t="shared" si="25"/>
        <v>4370</v>
      </c>
      <c r="G513" s="634">
        <v>5244</v>
      </c>
      <c r="H513" s="1398"/>
    </row>
    <row r="514" spans="1:8" outlineLevel="1" x14ac:dyDescent="0.25">
      <c r="A514" s="729" t="s">
        <v>1238</v>
      </c>
      <c r="B514" s="777" t="s">
        <v>2090</v>
      </c>
      <c r="C514" s="673"/>
      <c r="D514" s="709" t="s">
        <v>14</v>
      </c>
      <c r="E514" s="699">
        <f t="shared" si="26"/>
        <v>119.80769230769231</v>
      </c>
      <c r="F514" s="685">
        <f t="shared" si="25"/>
        <v>6230</v>
      </c>
      <c r="G514" s="634">
        <v>7476</v>
      </c>
      <c r="H514" s="1398"/>
    </row>
    <row r="515" spans="1:8" outlineLevel="1" x14ac:dyDescent="0.25">
      <c r="A515" s="729" t="s">
        <v>1239</v>
      </c>
      <c r="B515" s="777" t="s">
        <v>2091</v>
      </c>
      <c r="C515" s="673"/>
      <c r="D515" s="709" t="s">
        <v>14</v>
      </c>
      <c r="E515" s="699">
        <f t="shared" si="26"/>
        <v>110.19230769230769</v>
      </c>
      <c r="F515" s="685">
        <f t="shared" si="25"/>
        <v>5730</v>
      </c>
      <c r="G515" s="634">
        <v>6876</v>
      </c>
      <c r="H515" s="1398"/>
    </row>
    <row r="516" spans="1:8" outlineLevel="1" x14ac:dyDescent="0.25">
      <c r="A516" s="746" t="s">
        <v>2081</v>
      </c>
      <c r="B516" s="778"/>
      <c r="C516" s="725"/>
      <c r="D516" s="721"/>
      <c r="E516" s="722"/>
      <c r="F516" s="723"/>
      <c r="G516" s="724"/>
      <c r="H516" s="1398"/>
    </row>
    <row r="517" spans="1:8" outlineLevel="1" x14ac:dyDescent="0.25">
      <c r="A517" s="729" t="s">
        <v>461</v>
      </c>
      <c r="B517" s="777" t="s">
        <v>2092</v>
      </c>
      <c r="C517" s="673"/>
      <c r="D517" s="709" t="s">
        <v>14</v>
      </c>
      <c r="E517" s="708">
        <f>48.37/1.2</f>
        <v>40.30833333333333</v>
      </c>
      <c r="F517" s="685">
        <f>$G$1*E517</f>
        <v>2096.0333333333333</v>
      </c>
      <c r="G517" s="634">
        <f>F517*1.2</f>
        <v>2515.2399999999998</v>
      </c>
      <c r="H517" s="1398"/>
    </row>
    <row r="518" spans="1:8" outlineLevel="1" x14ac:dyDescent="0.25">
      <c r="A518" s="729" t="s">
        <v>463</v>
      </c>
      <c r="B518" s="777" t="s">
        <v>2093</v>
      </c>
      <c r="C518" s="673"/>
      <c r="D518" s="709" t="s">
        <v>14</v>
      </c>
      <c r="E518" s="708">
        <f>109.79/1.2</f>
        <v>91.491666666666674</v>
      </c>
      <c r="F518" s="685">
        <f t="shared" ref="F518:F548" si="27">$G$1*E518</f>
        <v>4757.5666666666675</v>
      </c>
      <c r="G518" s="634">
        <f t="shared" ref="G518:G548" si="28">F518*1.2</f>
        <v>5709.0800000000008</v>
      </c>
      <c r="H518" s="1398"/>
    </row>
    <row r="519" spans="1:8" outlineLevel="1" x14ac:dyDescent="0.25">
      <c r="A519" s="729" t="s">
        <v>665</v>
      </c>
      <c r="B519" s="777" t="s">
        <v>2094</v>
      </c>
      <c r="C519" s="673"/>
      <c r="D519" s="709" t="s">
        <v>14</v>
      </c>
      <c r="E519" s="708">
        <f>99.69/1.2</f>
        <v>83.075000000000003</v>
      </c>
      <c r="F519" s="685">
        <f t="shared" si="27"/>
        <v>4319.9000000000005</v>
      </c>
      <c r="G519" s="634">
        <f t="shared" si="28"/>
        <v>5183.88</v>
      </c>
      <c r="H519" s="1398"/>
    </row>
    <row r="520" spans="1:8" outlineLevel="1" x14ac:dyDescent="0.25">
      <c r="A520" s="729" t="s">
        <v>464</v>
      </c>
      <c r="B520" s="777" t="s">
        <v>2095</v>
      </c>
      <c r="C520" s="673"/>
      <c r="D520" s="709" t="s">
        <v>14</v>
      </c>
      <c r="E520" s="708">
        <f>138.74/1.2</f>
        <v>115.61666666666667</v>
      </c>
      <c r="F520" s="685">
        <f t="shared" si="27"/>
        <v>6012.0666666666675</v>
      </c>
      <c r="G520" s="634">
        <f t="shared" si="28"/>
        <v>7214.4800000000005</v>
      </c>
      <c r="H520" s="1398"/>
    </row>
    <row r="521" spans="1:8" outlineLevel="1" x14ac:dyDescent="0.25">
      <c r="A521" s="729" t="s">
        <v>465</v>
      </c>
      <c r="B521" s="777" t="s">
        <v>2096</v>
      </c>
      <c r="C521" s="673"/>
      <c r="D521" s="709" t="s">
        <v>14</v>
      </c>
      <c r="E521" s="708">
        <f>203.7/1.2</f>
        <v>169.75</v>
      </c>
      <c r="F521" s="685">
        <f t="shared" si="27"/>
        <v>8827</v>
      </c>
      <c r="G521" s="634">
        <f t="shared" si="28"/>
        <v>10592.4</v>
      </c>
      <c r="H521" s="1398"/>
    </row>
    <row r="522" spans="1:8" outlineLevel="1" x14ac:dyDescent="0.25">
      <c r="A522" s="729" t="s">
        <v>661</v>
      </c>
      <c r="B522" s="777" t="s">
        <v>2087</v>
      </c>
      <c r="C522" s="673"/>
      <c r="D522" s="709" t="s">
        <v>14</v>
      </c>
      <c r="E522" s="708">
        <f>186.53/1.2</f>
        <v>155.44166666666666</v>
      </c>
      <c r="F522" s="685">
        <f t="shared" si="27"/>
        <v>8082.9666666666662</v>
      </c>
      <c r="G522" s="634">
        <f t="shared" si="28"/>
        <v>9699.56</v>
      </c>
      <c r="H522" s="1398"/>
    </row>
    <row r="523" spans="1:8" outlineLevel="1" x14ac:dyDescent="0.25">
      <c r="A523" s="746" t="s">
        <v>2082</v>
      </c>
      <c r="B523" s="778"/>
      <c r="C523" s="725"/>
      <c r="D523" s="721"/>
      <c r="E523" s="722"/>
      <c r="F523" s="723"/>
      <c r="G523" s="724"/>
      <c r="H523" s="1398"/>
    </row>
    <row r="524" spans="1:8" outlineLevel="1" x14ac:dyDescent="0.25">
      <c r="A524" s="729" t="s">
        <v>466</v>
      </c>
      <c r="B524" s="777" t="s">
        <v>2097</v>
      </c>
      <c r="C524" s="673"/>
      <c r="D524" s="709" t="s">
        <v>14</v>
      </c>
      <c r="E524" s="708">
        <f>137.91/1.2</f>
        <v>114.925</v>
      </c>
      <c r="F524" s="685">
        <f t="shared" si="27"/>
        <v>5976.0999999999995</v>
      </c>
      <c r="G524" s="634">
        <f t="shared" si="28"/>
        <v>7171.3199999999988</v>
      </c>
      <c r="H524" s="1398"/>
    </row>
    <row r="525" spans="1:8" outlineLevel="1" x14ac:dyDescent="0.25">
      <c r="A525" s="729" t="s">
        <v>467</v>
      </c>
      <c r="B525" s="777" t="s">
        <v>2098</v>
      </c>
      <c r="C525" s="673"/>
      <c r="D525" s="709" t="s">
        <v>14</v>
      </c>
      <c r="E525" s="708">
        <f>239.44/1.2</f>
        <v>199.53333333333333</v>
      </c>
      <c r="F525" s="685">
        <f t="shared" si="27"/>
        <v>10375.733333333334</v>
      </c>
      <c r="G525" s="634">
        <f t="shared" si="28"/>
        <v>12450.88</v>
      </c>
      <c r="H525" s="1398"/>
    </row>
    <row r="526" spans="1:8" outlineLevel="1" x14ac:dyDescent="0.25">
      <c r="A526" s="729" t="s">
        <v>662</v>
      </c>
      <c r="B526" s="777" t="s">
        <v>2099</v>
      </c>
      <c r="C526" s="673"/>
      <c r="D526" s="709" t="s">
        <v>14</v>
      </c>
      <c r="E526" s="708">
        <f>237.58/1.2</f>
        <v>197.98333333333335</v>
      </c>
      <c r="F526" s="685">
        <f t="shared" si="27"/>
        <v>10295.133333333335</v>
      </c>
      <c r="G526" s="634">
        <f t="shared" si="28"/>
        <v>12354.160000000002</v>
      </c>
      <c r="H526" s="1398"/>
    </row>
    <row r="527" spans="1:8" outlineLevel="1" x14ac:dyDescent="0.25">
      <c r="A527" s="729" t="s">
        <v>673</v>
      </c>
      <c r="B527" s="777" t="s">
        <v>2100</v>
      </c>
      <c r="C527" s="673"/>
      <c r="D527" s="709" t="s">
        <v>14</v>
      </c>
      <c r="E527" s="708">
        <f>369.36/1.2</f>
        <v>307.8</v>
      </c>
      <c r="F527" s="685">
        <f t="shared" si="27"/>
        <v>16005.6</v>
      </c>
      <c r="G527" s="634">
        <f t="shared" si="28"/>
        <v>19206.72</v>
      </c>
      <c r="H527" s="1398"/>
    </row>
    <row r="528" spans="1:8" outlineLevel="1" x14ac:dyDescent="0.25">
      <c r="A528" s="729" t="s">
        <v>674</v>
      </c>
      <c r="B528" s="777" t="s">
        <v>2101</v>
      </c>
      <c r="C528" s="673"/>
      <c r="D528" s="709" t="s">
        <v>14</v>
      </c>
      <c r="E528" s="708">
        <f>550.73/1.2</f>
        <v>458.94166666666672</v>
      </c>
      <c r="F528" s="685">
        <f t="shared" si="27"/>
        <v>23864.966666666671</v>
      </c>
      <c r="G528" s="634">
        <f t="shared" si="28"/>
        <v>28637.960000000003</v>
      </c>
      <c r="H528" s="1398"/>
    </row>
    <row r="529" spans="1:8" outlineLevel="1" x14ac:dyDescent="0.25">
      <c r="A529" s="729" t="s">
        <v>663</v>
      </c>
      <c r="B529" s="777" t="s">
        <v>2102</v>
      </c>
      <c r="C529" s="673"/>
      <c r="D529" s="709" t="s">
        <v>14</v>
      </c>
      <c r="E529" s="708">
        <f>466.68/1.2</f>
        <v>388.90000000000003</v>
      </c>
      <c r="F529" s="685">
        <f t="shared" si="27"/>
        <v>20222.800000000003</v>
      </c>
      <c r="G529" s="634">
        <f t="shared" si="28"/>
        <v>24267.360000000004</v>
      </c>
      <c r="H529" s="1398"/>
    </row>
    <row r="530" spans="1:8" outlineLevel="1" x14ac:dyDescent="0.25">
      <c r="A530" s="746" t="s">
        <v>2083</v>
      </c>
      <c r="B530" s="778"/>
      <c r="C530" s="725"/>
      <c r="D530" s="721"/>
      <c r="E530" s="722"/>
      <c r="F530" s="723"/>
      <c r="G530" s="724"/>
      <c r="H530" s="1398"/>
    </row>
    <row r="531" spans="1:8" outlineLevel="1" x14ac:dyDescent="0.25">
      <c r="A531" s="729" t="s">
        <v>2105</v>
      </c>
      <c r="B531" s="777" t="s">
        <v>2104</v>
      </c>
      <c r="C531" s="673"/>
      <c r="D531" s="709" t="s">
        <v>14</v>
      </c>
      <c r="E531" s="708">
        <f>31.74/1.2</f>
        <v>26.45</v>
      </c>
      <c r="F531" s="685">
        <f t="shared" si="27"/>
        <v>1375.3999999999999</v>
      </c>
      <c r="G531" s="634">
        <f t="shared" si="28"/>
        <v>1650.4799999999998</v>
      </c>
      <c r="H531" s="1398"/>
    </row>
    <row r="532" spans="1:8" outlineLevel="1" x14ac:dyDescent="0.25">
      <c r="A532" s="729" t="s">
        <v>471</v>
      </c>
      <c r="B532" s="777" t="s">
        <v>2103</v>
      </c>
      <c r="C532" s="673"/>
      <c r="D532" s="709" t="s">
        <v>14</v>
      </c>
      <c r="E532" s="708">
        <f>69.79/1.2</f>
        <v>58.158333333333339</v>
      </c>
      <c r="F532" s="685">
        <f t="shared" si="27"/>
        <v>3024.2333333333336</v>
      </c>
      <c r="G532" s="634">
        <f t="shared" si="28"/>
        <v>3629.0800000000004</v>
      </c>
      <c r="H532" s="1398"/>
    </row>
    <row r="533" spans="1:8" outlineLevel="1" x14ac:dyDescent="0.25">
      <c r="A533" s="729" t="s">
        <v>2106</v>
      </c>
      <c r="B533" s="777" t="s">
        <v>2107</v>
      </c>
      <c r="C533" s="673"/>
      <c r="D533" s="709" t="s">
        <v>14</v>
      </c>
      <c r="E533" s="708">
        <f>56.18/1.2</f>
        <v>46.81666666666667</v>
      </c>
      <c r="F533" s="685">
        <f t="shared" si="27"/>
        <v>2434.4666666666667</v>
      </c>
      <c r="G533" s="634">
        <f t="shared" si="28"/>
        <v>2921.36</v>
      </c>
      <c r="H533" s="1398"/>
    </row>
    <row r="534" spans="1:8" outlineLevel="1" x14ac:dyDescent="0.25">
      <c r="A534" s="729" t="s">
        <v>472</v>
      </c>
      <c r="B534" s="777" t="s">
        <v>2108</v>
      </c>
      <c r="C534" s="673"/>
      <c r="D534" s="709" t="s">
        <v>14</v>
      </c>
      <c r="E534" s="708">
        <f>79.66/1.2</f>
        <v>66.38333333333334</v>
      </c>
      <c r="F534" s="685">
        <f t="shared" si="27"/>
        <v>3451.9333333333338</v>
      </c>
      <c r="G534" s="634">
        <f t="shared" si="28"/>
        <v>4142.3200000000006</v>
      </c>
      <c r="H534" s="1398"/>
    </row>
    <row r="535" spans="1:8" outlineLevel="1" x14ac:dyDescent="0.25">
      <c r="A535" s="729" t="s">
        <v>473</v>
      </c>
      <c r="B535" s="777" t="s">
        <v>2109</v>
      </c>
      <c r="C535" s="673"/>
      <c r="D535" s="709" t="s">
        <v>14</v>
      </c>
      <c r="E535" s="708">
        <f>125.36/1.2</f>
        <v>104.46666666666667</v>
      </c>
      <c r="F535" s="685">
        <f t="shared" si="27"/>
        <v>5432.2666666666664</v>
      </c>
      <c r="G535" s="634">
        <f t="shared" si="28"/>
        <v>6518.7199999999993</v>
      </c>
      <c r="H535" s="1398"/>
    </row>
    <row r="536" spans="1:8" outlineLevel="1" x14ac:dyDescent="0.25">
      <c r="A536" s="729" t="s">
        <v>1152</v>
      </c>
      <c r="B536" s="777" t="s">
        <v>2110</v>
      </c>
      <c r="C536" s="673"/>
      <c r="D536" s="709" t="s">
        <v>14</v>
      </c>
      <c r="E536" s="708">
        <f>93.97/1.2</f>
        <v>78.308333333333337</v>
      </c>
      <c r="F536" s="685">
        <f t="shared" si="27"/>
        <v>4072.0333333333338</v>
      </c>
      <c r="G536" s="634">
        <f t="shared" si="28"/>
        <v>4886.4400000000005</v>
      </c>
      <c r="H536" s="1398"/>
    </row>
    <row r="537" spans="1:8" outlineLevel="1" x14ac:dyDescent="0.25">
      <c r="A537" s="746" t="s">
        <v>2084</v>
      </c>
      <c r="B537" s="778"/>
      <c r="C537" s="725"/>
      <c r="D537" s="721"/>
      <c r="E537" s="722"/>
      <c r="F537" s="723"/>
      <c r="G537" s="724"/>
      <c r="H537" s="1398"/>
    </row>
    <row r="538" spans="1:8" outlineLevel="1" x14ac:dyDescent="0.25">
      <c r="A538" s="729" t="s">
        <v>474</v>
      </c>
      <c r="B538" s="777" t="s">
        <v>2111</v>
      </c>
      <c r="C538" s="673"/>
      <c r="D538" s="709" t="s">
        <v>14</v>
      </c>
      <c r="E538" s="708">
        <f>69.33/1.2</f>
        <v>57.774999999999999</v>
      </c>
      <c r="F538" s="685">
        <f t="shared" si="27"/>
        <v>3004.2999999999997</v>
      </c>
      <c r="G538" s="634">
        <f t="shared" si="28"/>
        <v>3605.1599999999994</v>
      </c>
      <c r="H538" s="1398"/>
    </row>
    <row r="539" spans="1:8" outlineLevel="1" x14ac:dyDescent="0.25">
      <c r="A539" s="729" t="s">
        <v>477</v>
      </c>
      <c r="B539" s="777" t="s">
        <v>2112</v>
      </c>
      <c r="C539" s="673"/>
      <c r="D539" s="709" t="s">
        <v>14</v>
      </c>
      <c r="E539" s="708">
        <f>117.83/1.2</f>
        <v>98.191666666666663</v>
      </c>
      <c r="F539" s="685">
        <f t="shared" si="27"/>
        <v>5105.9666666666662</v>
      </c>
      <c r="G539" s="634">
        <f t="shared" si="28"/>
        <v>6127.1599999999989</v>
      </c>
      <c r="H539" s="1398"/>
    </row>
    <row r="540" spans="1:8" outlineLevel="1" x14ac:dyDescent="0.25">
      <c r="A540" s="729" t="s">
        <v>478</v>
      </c>
      <c r="B540" s="777" t="s">
        <v>2113</v>
      </c>
      <c r="C540" s="673"/>
      <c r="D540" s="709" t="s">
        <v>14</v>
      </c>
      <c r="E540" s="708">
        <f>44.59/1.2</f>
        <v>37.158333333333339</v>
      </c>
      <c r="F540" s="685">
        <f t="shared" si="27"/>
        <v>1932.2333333333336</v>
      </c>
      <c r="G540" s="634">
        <f t="shared" si="28"/>
        <v>2318.6800000000003</v>
      </c>
      <c r="H540" s="1398"/>
    </row>
    <row r="541" spans="1:8" outlineLevel="1" x14ac:dyDescent="0.25">
      <c r="A541" s="746" t="s">
        <v>2085</v>
      </c>
      <c r="B541" s="778"/>
      <c r="C541" s="725"/>
      <c r="D541" s="721"/>
      <c r="E541" s="722"/>
      <c r="F541" s="723"/>
      <c r="G541" s="724"/>
      <c r="H541" s="1398"/>
    </row>
    <row r="542" spans="1:8" outlineLevel="1" x14ac:dyDescent="0.25">
      <c r="A542" s="729" t="s">
        <v>1154</v>
      </c>
      <c r="B542" s="777" t="s">
        <v>2114</v>
      </c>
      <c r="C542" s="673"/>
      <c r="D542" s="709" t="s">
        <v>14</v>
      </c>
      <c r="E542" s="708">
        <f>137.98/1.2</f>
        <v>114.98333333333333</v>
      </c>
      <c r="F542" s="685">
        <f t="shared" si="27"/>
        <v>5979.1333333333332</v>
      </c>
      <c r="G542" s="634">
        <f t="shared" si="28"/>
        <v>7174.96</v>
      </c>
      <c r="H542" s="1398"/>
    </row>
    <row r="543" spans="1:8" outlineLevel="1" x14ac:dyDescent="0.25">
      <c r="A543" s="729" t="s">
        <v>1156</v>
      </c>
      <c r="B543" s="777" t="s">
        <v>2115</v>
      </c>
      <c r="C543" s="673"/>
      <c r="D543" s="709" t="s">
        <v>14</v>
      </c>
      <c r="E543" s="708">
        <f>166.53/1.2</f>
        <v>138.77500000000001</v>
      </c>
      <c r="F543" s="685">
        <f t="shared" si="27"/>
        <v>7216.3</v>
      </c>
      <c r="G543" s="634">
        <f t="shared" si="28"/>
        <v>8659.56</v>
      </c>
      <c r="H543" s="1398"/>
    </row>
    <row r="544" spans="1:8" outlineLevel="1" x14ac:dyDescent="0.25">
      <c r="A544" s="729" t="s">
        <v>1158</v>
      </c>
      <c r="B544" s="777" t="s">
        <v>2116</v>
      </c>
      <c r="C544" s="673"/>
      <c r="D544" s="709" t="s">
        <v>14</v>
      </c>
      <c r="E544" s="708">
        <f>86.67/1.2</f>
        <v>72.225000000000009</v>
      </c>
      <c r="F544" s="685">
        <f t="shared" si="27"/>
        <v>3755.7000000000003</v>
      </c>
      <c r="G544" s="634">
        <f t="shared" si="28"/>
        <v>4506.84</v>
      </c>
      <c r="H544" s="1398"/>
    </row>
    <row r="545" spans="1:8" outlineLevel="1" x14ac:dyDescent="0.25">
      <c r="A545" s="729" t="s">
        <v>1159</v>
      </c>
      <c r="B545" s="777" t="s">
        <v>2117</v>
      </c>
      <c r="C545" s="673"/>
      <c r="D545" s="709" t="s">
        <v>14</v>
      </c>
      <c r="E545" s="708">
        <f>107.58/1.2</f>
        <v>89.65</v>
      </c>
      <c r="F545" s="685">
        <f t="shared" si="27"/>
        <v>4661.8</v>
      </c>
      <c r="G545" s="634">
        <f t="shared" si="28"/>
        <v>5594.16</v>
      </c>
      <c r="H545" s="1398"/>
    </row>
    <row r="546" spans="1:8" outlineLevel="1" x14ac:dyDescent="0.25">
      <c r="A546" s="729" t="s">
        <v>1160</v>
      </c>
      <c r="B546" s="777" t="s">
        <v>2118</v>
      </c>
      <c r="C546" s="673"/>
      <c r="D546" s="709" t="s">
        <v>14</v>
      </c>
      <c r="E546" s="708">
        <f>84.15/1.2</f>
        <v>70.125000000000014</v>
      </c>
      <c r="F546" s="685">
        <f t="shared" si="27"/>
        <v>3646.5000000000009</v>
      </c>
      <c r="G546" s="634">
        <f t="shared" si="28"/>
        <v>4375.8000000000011</v>
      </c>
      <c r="H546" s="1398"/>
    </row>
    <row r="547" spans="1:8" outlineLevel="1" x14ac:dyDescent="0.25">
      <c r="A547" s="729" t="s">
        <v>1161</v>
      </c>
      <c r="B547" s="777" t="s">
        <v>2119</v>
      </c>
      <c r="C547" s="673"/>
      <c r="D547" s="709" t="s">
        <v>14</v>
      </c>
      <c r="E547" s="708">
        <f>70.46/1.2</f>
        <v>58.716666666666661</v>
      </c>
      <c r="F547" s="685">
        <f t="shared" si="27"/>
        <v>3053.2666666666664</v>
      </c>
      <c r="G547" s="634">
        <f t="shared" si="28"/>
        <v>3663.9199999999996</v>
      </c>
      <c r="H547" s="1398"/>
    </row>
    <row r="548" spans="1:8" outlineLevel="1" x14ac:dyDescent="0.25">
      <c r="A548" s="729" t="s">
        <v>1162</v>
      </c>
      <c r="B548" s="777" t="s">
        <v>2120</v>
      </c>
      <c r="C548" s="673"/>
      <c r="D548" s="709" t="s">
        <v>14</v>
      </c>
      <c r="E548" s="708">
        <f>70.46/1.2</f>
        <v>58.716666666666661</v>
      </c>
      <c r="F548" s="685">
        <f t="shared" si="27"/>
        <v>3053.2666666666664</v>
      </c>
      <c r="G548" s="634">
        <f t="shared" si="28"/>
        <v>3663.9199999999996</v>
      </c>
      <c r="H548" s="1398"/>
    </row>
    <row r="549" spans="1:8" x14ac:dyDescent="0.25">
      <c r="H549" s="1398"/>
    </row>
  </sheetData>
  <sheetProtection deleteColumns="0" deleteRows="0" sort="0" autoFilter="0" pivotTables="0"/>
  <phoneticPr fontId="350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62</vt:i4>
      </vt:variant>
    </vt:vector>
  </HeadingPairs>
  <TitlesOfParts>
    <vt:vector size="68" baseType="lpstr">
      <vt:lpstr>Блискавкозахист FS</vt:lpstr>
      <vt:lpstr>Заземлення</vt:lpstr>
      <vt:lpstr>Окремостоячі БП</vt:lpstr>
      <vt:lpstr>SPD (ПЗІП)</vt:lpstr>
      <vt:lpstr>E.S.E. GROMOSTAR</vt:lpstr>
      <vt:lpstr>Full price</vt:lpstr>
      <vt:lpstr>'E.S.E. GROMOSTAR'!__xlnm_Print_Area</vt:lpstr>
      <vt:lpstr>'Блискавкозахист FS'!__xlnm_Print_Area</vt:lpstr>
      <vt:lpstr>Заземлення!__xlnm_Print_Area</vt:lpstr>
      <vt:lpstr>'Окремостоячі БП'!__xlnm_Print_Area</vt:lpstr>
      <vt:lpstr>'E.S.E. GROMOSTAR'!__xlnm_Print_Area_0</vt:lpstr>
      <vt:lpstr>'Блискавкозахист FS'!__xlnm_Print_Area_0</vt:lpstr>
      <vt:lpstr>Заземлення!__xlnm_Print_Area_0</vt:lpstr>
      <vt:lpstr>'Окремостоячі БП'!__xlnm_Print_Area_0</vt:lpstr>
      <vt:lpstr>'E.S.E. GROMOSTAR'!__xlnm_Print_Area_0_0</vt:lpstr>
      <vt:lpstr>'Блискавкозахист FS'!__xlnm_Print_Area_0_0</vt:lpstr>
      <vt:lpstr>Заземлення!__xlnm_Print_Area_0_0</vt:lpstr>
      <vt:lpstr>'Окремостоячі БП'!__xlnm_Print_Area_0_0</vt:lpstr>
      <vt:lpstr>'E.S.E. GROMOSTAR'!__xlnm_Print_Area_0_0_0</vt:lpstr>
      <vt:lpstr>'Блискавкозахист FS'!__xlnm_Print_Area_0_0_0</vt:lpstr>
      <vt:lpstr>Заземлення!__xlnm_Print_Area_0_0_0</vt:lpstr>
      <vt:lpstr>'Окремостоячі БП'!__xlnm_Print_Area_0_0_0</vt:lpstr>
      <vt:lpstr>'E.S.E. GROMOSTAR'!__xlnm_Print_Area_0_0_0_0</vt:lpstr>
      <vt:lpstr>'Блискавкозахист FS'!__xlnm_Print_Area_0_0_0_0</vt:lpstr>
      <vt:lpstr>Заземлення!__xlnm_Print_Area_0_0_0_0</vt:lpstr>
      <vt:lpstr>'Окремостоячі БП'!__xlnm_Print_Area_0_0_0_0</vt:lpstr>
      <vt:lpstr>'E.S.E. GROMOSTAR'!__xlnm_Print_Area_0_0_0_0_0</vt:lpstr>
      <vt:lpstr>'Блискавкозахист FS'!__xlnm_Print_Area_0_0_0_0_0</vt:lpstr>
      <vt:lpstr>Заземлення!__xlnm_Print_Area_0_0_0_0_0</vt:lpstr>
      <vt:lpstr>'Окремостоячі БП'!__xlnm_Print_Area_0_0_0_0_0</vt:lpstr>
      <vt:lpstr>'E.S.E. GROMOSTAR'!__xlnm_Print_Area_0_0_0_0_0_0</vt:lpstr>
      <vt:lpstr>'Блискавкозахист FS'!__xlnm_Print_Area_0_0_0_0_0_0</vt:lpstr>
      <vt:lpstr>Заземлення!__xlnm_Print_Area_0_0_0_0_0_0</vt:lpstr>
      <vt:lpstr>'Окремостоячі БП'!__xlnm_Print_Area_0_0_0_0_0_0</vt:lpstr>
      <vt:lpstr>'E.S.E. GROMOSTAR'!__xlnm_Print_Area_0_0_0_0_0_0_0</vt:lpstr>
      <vt:lpstr>'Блискавкозахист FS'!__xlnm_Print_Area_0_0_0_0_0_0_0</vt:lpstr>
      <vt:lpstr>Заземлення!__xlnm_Print_Area_0_0_0_0_0_0_0</vt:lpstr>
      <vt:lpstr>'Окремостоячі БП'!__xlnm_Print_Area_0_0_0_0_0_0_0</vt:lpstr>
      <vt:lpstr>'E.S.E. GROMOSTAR'!__xlnm_Print_Area_0_0_0_0_0_0_0_0</vt:lpstr>
      <vt:lpstr>'Блискавкозахист FS'!__xlnm_Print_Area_0_0_0_0_0_0_0_0</vt:lpstr>
      <vt:lpstr>Заземлення!__xlnm_Print_Area_0_0_0_0_0_0_0_0</vt:lpstr>
      <vt:lpstr>'Окремостоячі БП'!__xlnm_Print_Area_0_0_0_0_0_0_0_0</vt:lpstr>
      <vt:lpstr>'E.S.E. GROMOSTAR'!__xlnm_Print_Area_0_0_0_0_0_0_0_0_0</vt:lpstr>
      <vt:lpstr>'Блискавкозахист FS'!__xlnm_Print_Area_0_0_0_0_0_0_0_0_0</vt:lpstr>
      <vt:lpstr>Заземлення!__xlnm_Print_Area_0_0_0_0_0_0_0_0_0</vt:lpstr>
      <vt:lpstr>'Окремостоячі БП'!__xlnm_Print_Area_0_0_0_0_0_0_0_0_0</vt:lpstr>
      <vt:lpstr>'E.S.E. GROMOSTAR'!__xlnm_Print_Area_0_0_0_0_0_0_0_0_0_0</vt:lpstr>
      <vt:lpstr>'Блискавкозахист FS'!__xlnm_Print_Area_0_0_0_0_0_0_0_0_0_0</vt:lpstr>
      <vt:lpstr>Заземлення!__xlnm_Print_Area_0_0_0_0_0_0_0_0_0_0</vt:lpstr>
      <vt:lpstr>'Окремостоячі БП'!__xlnm_Print_Area_0_0_0_0_0_0_0_0_0_0</vt:lpstr>
      <vt:lpstr>'E.S.E. GROMOSTAR'!__xlnm_Print_Area_0_0_0_0_0_0_0_0_0_0_0</vt:lpstr>
      <vt:lpstr>'Блискавкозахист FS'!__xlnm_Print_Area_0_0_0_0_0_0_0_0_0_0_0</vt:lpstr>
      <vt:lpstr>Заземлення!__xlnm_Print_Area_0_0_0_0_0_0_0_0_0_0_0</vt:lpstr>
      <vt:lpstr>'Окремостоячі БП'!__xlnm_Print_Area_0_0_0_0_0_0_0_0_0_0_0</vt:lpstr>
      <vt:lpstr>'E.S.E. GROMOSTAR'!__xlnm_Print_Area_0_0_0_0_0_0_0_0_0_0_0_0</vt:lpstr>
      <vt:lpstr>'Блискавкозахист FS'!__xlnm_Print_Area_0_0_0_0_0_0_0_0_0_0_0_0</vt:lpstr>
      <vt:lpstr>Заземлення!__xlnm_Print_Area_0_0_0_0_0_0_0_0_0_0_0_0</vt:lpstr>
      <vt:lpstr>'Окремостоячі БП'!__xlnm_Print_Area_0_0_0_0_0_0_0_0_0_0_0_0</vt:lpstr>
      <vt:lpstr>'E.S.E. GROMOSTAR'!Print_Area_0</vt:lpstr>
      <vt:lpstr>'SPD (ПЗІП)'!Print_Area_0</vt:lpstr>
      <vt:lpstr>'Блискавкозахист FS'!Print_Area_0</vt:lpstr>
      <vt:lpstr>Заземлення!Print_Area_0</vt:lpstr>
      <vt:lpstr>'Окремостоячі БП'!Print_Area_0</vt:lpstr>
      <vt:lpstr>'E.S.E. GROMOSTAR'!Область_друку</vt:lpstr>
      <vt:lpstr>'SPD (ПЗІП)'!Область_друку</vt:lpstr>
      <vt:lpstr>'Блискавкозахист FS'!Область_друку</vt:lpstr>
      <vt:lpstr>Заземлення!Область_друку</vt:lpstr>
      <vt:lpstr>'Окремостоячі БП'!Область_друку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ZHARKOV</dc:creator>
  <dc:description/>
  <cp:lastModifiedBy>Oleg Denys</cp:lastModifiedBy>
  <cp:revision>10</cp:revision>
  <cp:lastPrinted>2023-03-20T14:19:03Z</cp:lastPrinted>
  <dcterms:created xsi:type="dcterms:W3CDTF">2016-06-23T08:32:00Z</dcterms:created>
  <dcterms:modified xsi:type="dcterms:W3CDTF">2026-05-07T09:24:47Z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1049-10.2.0.5965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